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drawings/charts/chart5.xml" ContentType="application/vnd.openxmlformats-officedocument.drawingml.char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b88f247c8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1c18f21c3064e4b"/>
    <x:sheet xmlns:r="http://schemas.openxmlformats.org/officeDocument/2006/relationships" name="Key Assumptions" sheetId="2" r:id="Rb3c59ef6934a42f6"/>
    <x:sheet xmlns:r="http://schemas.openxmlformats.org/officeDocument/2006/relationships" name="Market Data" sheetId="3" r:id="R175cfa1d90884173"/>
    <x:sheet xmlns:r="http://schemas.openxmlformats.org/officeDocument/2006/relationships" name="Age Groups" sheetId="4" r:id="R9afb0996b05f4882"/>
    <x:sheet xmlns:r="http://schemas.openxmlformats.org/officeDocument/2006/relationships" name="Olympic Sports 36" sheetId="5" r:id="R2544b47ef29346e8"/>
    <x:sheet xmlns:r="http://schemas.openxmlformats.org/officeDocument/2006/relationships" name="Revenue Engines" sheetId="6" r:id="R3be58b196b264880"/>
    <x:sheet xmlns:r="http://schemas.openxmlformats.org/officeDocument/2006/relationships" name="Staffing Model" sheetId="7" r:id="R250ef489f5ca40a0"/>
    <x:sheet xmlns:r="http://schemas.openxmlformats.org/officeDocument/2006/relationships" name="Security Protocols" sheetId="8" r:id="R6bcebcf2dd5f4f0f"/>
    <x:sheet xmlns:r="http://schemas.openxmlformats.org/officeDocument/2006/relationships" name="Operating Costs" sheetId="9" r:id="R18dda52f90ec4656"/>
    <x:sheet xmlns:r="http://schemas.openxmlformats.org/officeDocument/2006/relationships" name="10Y P&amp;L" sheetId="10" r:id="R91f71e11c0604383"/>
    <x:sheet xmlns:r="http://schemas.openxmlformats.org/officeDocument/2006/relationships" name="Debt Stress Test" sheetId="11" r:id="R1d87bc8afede4c59"/>
    <x:sheet xmlns:r="http://schemas.openxmlformats.org/officeDocument/2006/relationships" name="BEP" sheetId="12" r:id="R33e6f000a28148cf"/>
    <x:sheet xmlns:r="http://schemas.openxmlformats.org/officeDocument/2006/relationships" name="Sources" sheetId="13" r:id="R29102a50a3224ef1"/>
    <x:sheet xmlns:r="http://schemas.openxmlformats.org/officeDocument/2006/relationships" name="Arts &amp; Professional" sheetId="14" r:id="R8e48097b08824b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;[Red](#,##0.00);-"/>
    <x:numFmt numFmtId="202" formatCode="0.00x"/>
    <x:numFmt numFmtId="203" formatCode="#,##0;[Red](#,##0);-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6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8304A"/>
      </x:patternFill>
    </x:fill>
    <x:fill>
      <x:patternFill patternType="solid">
        <x:fgColor rgb="FF0F766E"/>
      </x:patternFill>
    </x:fill>
    <x:fill>
      <x:patternFill patternType="solid">
        <x:fgColor rgb="FFFFFF00"/>
      </x:patternFill>
    </x:fill>
    <x:fill>
      <x:patternFill patternType="solid">
        <x:fgColor rgb="FF18304A"/>
      </x:patternFill>
    </x:fill>
    <x:fill>
      <x:patternFill patternType="solid">
        <x:fgColor rgb="FFFFFF00"/>
      </x:patternFill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200" fontId="2" fillId="4" borderId="0" xfId="0" applyNumberFormat="1" applyFont="1" applyFill="1" applyBorder="1"/>
    <x:xf numFmtId="200" fontId="2" fillId="4" borderId="1" xfId="0" applyNumberFormat="1" applyFont="1" applyFill="1" applyBorder="1"/>
    <x:xf numFmtId="201" fontId="0" fillId="0" borderId="0" xfId="0" applyNumberFormat="1" applyFont="1" applyFill="1" applyBorder="1"/>
    <x:xf numFmtId="201" fontId="1" fillId="3" borderId="0" xfId="0" applyNumberFormat="1" applyFont="1" applyFill="1" applyBorder="1"/>
    <x:xf numFmtId="201" fontId="0" fillId="0" borderId="1" xfId="0" applyNumberFormat="1" applyFont="1" applyFill="1" applyBorder="1"/>
    <x:xf numFmtId="201" fontId="1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200" fontId="2" fillId="4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1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2" fillId="4" borderId="0" xfId="0" applyNumberFormat="1" applyFont="1" applyFill="1" applyBorder="1"/>
    <x:xf numFmtId="201" fontId="2" fillId="4" borderId="1" xfId="0" applyNumberFormat="1" applyFont="1" applyFill="1" applyBorder="1"/>
    <x:xf numFmtId="201" fontId="2" fillId="4" borderId="0" xfId="0" applyNumberFormat="1" applyFont="1" applyFill="1" applyBorder="1" applyAlignment="1">
      <x:alignment wrapText="1"/>
    </x:xf>
    <x:xf numFmtId="201" fontId="2" fillId="4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200" fontId="2" fillId="6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 vertical="center" wrapText="1"/>
    </x:xf>
    <x:xf numFmtId="0" fontId="2" fillId="6" borderId="0" xfId="0" applyNumberFormat="1" applyFont="1" applyFill="1" applyBorder="1" applyAlignment="1">
      <x:alignment wrapText="1"/>
    </x:xf>
    <x:xf numFmtId="200" fontId="2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201" fontId="1" fillId="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1094ee5124872" /><Relationship Type="http://schemas.openxmlformats.org/officeDocument/2006/relationships/theme" Target="/xl/theme/theme1.xml" Id="R5b89539f01b64e58" /><Relationship Type="http://schemas.openxmlformats.org/officeDocument/2006/relationships/sharedStrings" Target="/xl/sharedStrings.xml" Id="R49473b9db1d84143" /><Relationship Type="http://schemas.openxmlformats.org/officeDocument/2006/relationships/worksheet" Target="/xl/worksheets/sheet1.xml" Id="Rd1c18f21c3064e4b" /><Relationship Type="http://schemas.openxmlformats.org/officeDocument/2006/relationships/worksheet" Target="/xl/worksheets/sheet2.xml" Id="Rb3c59ef6934a42f6" /><Relationship Type="http://schemas.openxmlformats.org/officeDocument/2006/relationships/worksheet" Target="/xl/worksheets/sheet3.xml" Id="R175cfa1d90884173" /><Relationship Type="http://schemas.openxmlformats.org/officeDocument/2006/relationships/worksheet" Target="/xl/worksheets/sheet4.xml" Id="R9afb0996b05f4882" /><Relationship Type="http://schemas.openxmlformats.org/officeDocument/2006/relationships/worksheet" Target="/xl/worksheets/sheet5.xml" Id="R2544b47ef29346e8" /><Relationship Type="http://schemas.openxmlformats.org/officeDocument/2006/relationships/worksheet" Target="/xl/worksheets/sheet6.xml" Id="R3be58b196b264880" /><Relationship Type="http://schemas.openxmlformats.org/officeDocument/2006/relationships/worksheet" Target="/xl/worksheets/sheet7.xml" Id="R250ef489f5ca40a0" /><Relationship Type="http://schemas.openxmlformats.org/officeDocument/2006/relationships/worksheet" Target="/xl/worksheets/sheet8.xml" Id="R6bcebcf2dd5f4f0f" /><Relationship Type="http://schemas.openxmlformats.org/officeDocument/2006/relationships/worksheet" Target="/xl/worksheets/sheet9.xml" Id="R18dda52f90ec4656" /><Relationship Type="http://schemas.openxmlformats.org/officeDocument/2006/relationships/worksheet" Target="/xl/worksheets/sheet10.xml" Id="R91f71e11c0604383" /><Relationship Type="http://schemas.openxmlformats.org/officeDocument/2006/relationships/worksheet" Target="/xl/worksheets/sheet11.xml" Id="R1d87bc8afede4c59" /><Relationship Type="http://schemas.openxmlformats.org/officeDocument/2006/relationships/worksheet" Target="/xl/worksheets/sheet12.xml" Id="R33e6f000a28148cf" /><Relationship Type="http://schemas.openxmlformats.org/officeDocument/2006/relationships/worksheet" Target="/xl/worksheets/sheet13.xml" Id="R29102a50a3224ef1" /><Relationship Type="http://schemas.openxmlformats.org/officeDocument/2006/relationships/worksheet" Target="/xl/worksheets/sheet14.xml" Id="R8e48097b08824b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c6a01eff1047f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6d022589cd6d423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8673718571f047f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c05ce5448788446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015be24cbafd416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Olympic Sports Revenue vs Direct Cost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Delivery Mode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36'!$B$2:$B$37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Start Age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36'!$C$2:$C$37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Monthly Fee Rs.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36'!$D$2:$D$37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Avg Active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36'!$E$2:$E$37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Months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36'!$F$2:$F$37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Revenue Share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36'!$G$2:$G$37</c:f>
              <c:numCache>
                <c:formatCode>0.0%</c:formatCode>
                <c:ptCount val="0"/>
              </c:numCache>
            </c:numRef>
          </c:val>
        </c:ser>
        <c:ser>
          <c:idx val="6"/>
          <c:order val="6"/>
          <c:tx>
            <c:v>Direct Cost %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36'!$H$2:$H$37</c:f>
              <c:numCache>
                <c:formatCode>0.0%</c:formatCode>
                <c:ptCount val="0"/>
              </c:numCache>
            </c:numRef>
          </c:val>
        </c:ser>
        <c:ser>
          <c:idx val="7"/>
          <c:order val="7"/>
          <c:tx>
            <c:v>Source ID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36'!$I$2:$I$37</c:f>
              <c:numCache>
                <c:formatCode>General</c:formatCode>
                <c:ptCount val="0"/>
              </c:numCache>
            </c:numRef>
          </c:val>
        </c:ser>
        <c:ser>
          <c:idx val="8"/>
          <c:order val="8"/>
          <c:tx>
            <c:v>Gross Revenue Rs. Cr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36'!$J$2:$J$37</c:f>
              <c:numCache>
                <c:formatCode>#,##0.00;[Red](#,##0.00);-</c:formatCode>
                <c:ptCount val="0"/>
              </c:numCache>
            </c:numRef>
          </c:val>
        </c:ser>
        <c:ser>
          <c:idx val="9"/>
          <c:order val="9"/>
          <c:tx>
            <c:v>Direct Cost Rs. Cr</c:v>
          </c:tx>
          <c:cat>
            <c:strRef>
              <c:f>'Olympic Sports 36'!$A$2:$A$37</c:f>
              <c:strCache>
                <c:ptCount val="0"/>
              </c:strCache>
            </c:strRef>
          </c:cat>
          <c:val>
            <c:numRef>
              <c:f>'Olympic Sports 36'!$K$2:$K$37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Non-Sport Revenue Engines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Unit Price Rs.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Engines'!$B$2:$B$18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Units / Participants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Engines'!$C$2:$C$18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Months / Events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Engines'!$D$2:$D$18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Occupancy / Share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Engines'!$E$2:$E$18</c:f>
              <c:numCache>
                <c:formatCode>0.0%</c:formatCode>
                <c:ptCount val="0"/>
              </c:numCache>
            </c:numRef>
          </c:val>
        </c:ser>
        <c:ser>
          <c:idx val="4"/>
          <c:order val="4"/>
          <c:tx>
            <c:v>Age / Customer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Engines'!$F$2:$F$18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Source ID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Engines'!$G$2:$G$18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Annual Revenue Rs. Cr</c:v>
          </c:tx>
          <c:cat>
            <c:strRef>
              <c:f>'Revenue Engines'!$A$2:$A$18</c:f>
              <c:strCache>
                <c:ptCount val="0"/>
              </c:strCache>
            </c:strRef>
          </c:cat>
          <c:val>
            <c:numRef>
              <c:f>'Revenue Engines'!$H$2:$H$18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10-Year Operating Case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Y1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P&amp;L'!$B$2:$B$4</c:f>
              <c:numCache>
                <c:formatCode>#,##0.00;[Red](#,##0.00);-</c:formatCode>
                <c:ptCount val="0"/>
              </c:numCache>
            </c:numRef>
          </c:val>
        </c:ser>
        <c:ser>
          <c:idx val="1"/>
          <c:order val="1"/>
          <c:tx>
            <c:v>Y2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P&amp;L'!$C$2:$C$4</c:f>
              <c:numCache>
                <c:formatCode>#,##0.00;[Red](#,##0.00);-</c:formatCode>
                <c:ptCount val="0"/>
              </c:numCache>
            </c:numRef>
          </c:val>
        </c:ser>
        <c:ser>
          <c:idx val="2"/>
          <c:order val="2"/>
          <c:tx>
            <c:v>Y3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P&amp;L'!$D$2:$D$4</c:f>
              <c:numCache>
                <c:formatCode>#,##0.00;[Red](#,##0.00);-</c:formatCode>
                <c:ptCount val="0"/>
              </c:numCache>
            </c:numRef>
          </c:val>
        </c:ser>
        <c:ser>
          <c:idx val="3"/>
          <c:order val="3"/>
          <c:tx>
            <c:v>Y4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P&amp;L'!$E$2:$E$4</c:f>
              <c:numCache>
                <c:formatCode>#,##0.00;[Red](#,##0.00);-</c:formatCode>
                <c:ptCount val="0"/>
              </c:numCache>
            </c:numRef>
          </c:val>
        </c:ser>
        <c:ser>
          <c:idx val="4"/>
          <c:order val="4"/>
          <c:tx>
            <c:v>Y5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P&amp;L'!$F$2:$F$4</c:f>
              <c:numCache>
                <c:formatCode>#,##0.00;[Red](#,##0.00);-</c:formatCode>
                <c:ptCount val="0"/>
              </c:numCache>
            </c:numRef>
          </c:val>
        </c:ser>
        <c:ser>
          <c:idx val="5"/>
          <c:order val="5"/>
          <c:tx>
            <c:v>Y6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P&amp;L'!$G$2:$G$4</c:f>
              <c:numCache>
                <c:formatCode>#,##0.00;[Red](#,##0.00);-</c:formatCode>
                <c:ptCount val="0"/>
              </c:numCache>
            </c:numRef>
          </c:val>
        </c:ser>
        <c:ser>
          <c:idx val="6"/>
          <c:order val="6"/>
          <c:tx>
            <c:v>Y7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P&amp;L'!$H$2:$H$4</c:f>
              <c:numCache>
                <c:formatCode>#,##0.00;[Red](#,##0.00);-</c:formatCode>
                <c:ptCount val="0"/>
              </c:numCache>
            </c:numRef>
          </c:val>
        </c:ser>
        <c:ser>
          <c:idx val="7"/>
          <c:order val="7"/>
          <c:tx>
            <c:v>Y8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P&amp;L'!$I$2:$I$4</c:f>
              <c:numCache>
                <c:formatCode>#,##0.00;[Red](#,##0.00);-</c:formatCode>
                <c:ptCount val="0"/>
              </c:numCache>
            </c:numRef>
          </c:val>
        </c:ser>
        <c:ser>
          <c:idx val="8"/>
          <c:order val="8"/>
          <c:tx>
            <c:v>Y9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P&amp;L'!$J$2:$J$4</c:f>
              <c:numCache>
                <c:formatCode>#,##0.00;[Red](#,##0.00);-</c:formatCode>
                <c:ptCount val="0"/>
              </c:numCache>
            </c:numRef>
          </c:val>
        </c:ser>
        <c:ser>
          <c:idx val="9"/>
          <c:order val="9"/>
          <c:tx>
            <c:v>Y10</c:v>
          </c:tx>
          <c:marker>
            <c:symbol val="none"/>
          </c:marker>
          <c:cat>
            <c:strRef>
              <c:f>'10Y P&amp;L'!$A$2:$A$4</c:f>
              <c:strCache>
                <c:ptCount val="0"/>
              </c:strCache>
            </c:strRef>
          </c:cat>
          <c:val>
            <c:numRef>
              <c:f>'10Y P&amp;L'!$K$2:$K$4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Debt Service vs Operating EBITDA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Opening Debt Rs. Cr</c:v>
          </c:tx>
          <c:cat>
            <c:strRef>
              <c:f>'Debt Stress Test'!$A$2:$A$11</c:f>
              <c:strCache>
                <c:ptCount val="0"/>
              </c:strCache>
            </c:strRef>
          </c:cat>
          <c:val>
            <c:numRef>
              <c:f>'Debt Stress Test'!$B$2:$B$11</c:f>
              <c:numCache>
                <c:formatCode>#,##0.00;[Red](#,##0.00);-</c:formatCode>
                <c:ptCount val="0"/>
              </c:numCache>
            </c:numRef>
          </c:val>
        </c:ser>
        <c:ser>
          <c:idx val="1"/>
          <c:order val="1"/>
          <c:tx>
            <c:v>Interest Rate</c:v>
          </c:tx>
          <c:cat>
            <c:strRef>
              <c:f>'Debt Stress Test'!$A$2:$A$11</c:f>
              <c:strCache>
                <c:ptCount val="0"/>
              </c:strCache>
            </c:strRef>
          </c:cat>
          <c:val>
            <c:numRef>
              <c:f>'Debt Stress Test'!$C$2:$C$11</c:f>
              <c:numCache>
                <c:formatCode>#,##0.00;[Red](#,##0.00);-</c:formatCode>
                <c:ptCount val="0"/>
              </c:numCache>
            </c:numRef>
          </c:val>
        </c:ser>
        <c:ser>
          <c:idx val="2"/>
          <c:order val="2"/>
          <c:tx>
            <c:v>Interest Rs. Cr</c:v>
          </c:tx>
          <c:cat>
            <c:strRef>
              <c:f>'Debt Stress Test'!$A$2:$A$11</c:f>
              <c:strCache>
                <c:ptCount val="0"/>
              </c:strCache>
            </c:strRef>
          </c:cat>
          <c:val>
            <c:numRef>
              <c:f>'Debt Stress Test'!$D$2:$D$11</c:f>
              <c:numCache>
                <c:formatCode>#,##0.00;[Red](#,##0.00);-</c:formatCode>
                <c:ptCount val="0"/>
              </c:numCache>
            </c:numRef>
          </c:val>
        </c:ser>
        <c:ser>
          <c:idx val="3"/>
          <c:order val="3"/>
          <c:tx>
            <c:v>Principal Rs. Cr</c:v>
          </c:tx>
          <c:cat>
            <c:strRef>
              <c:f>'Debt Stress Test'!$A$2:$A$11</c:f>
              <c:strCache>
                <c:ptCount val="0"/>
              </c:strCache>
            </c:strRef>
          </c:cat>
          <c:val>
            <c:numRef>
              <c:f>'Debt Stress Test'!$E$2:$E$11</c:f>
              <c:numCache>
                <c:formatCode>#,##0.00;[Red](#,##0.00);-</c:formatCode>
                <c:ptCount val="0"/>
              </c:numCache>
            </c:numRef>
          </c:val>
        </c:ser>
        <c:ser>
          <c:idx val="4"/>
          <c:order val="4"/>
          <c:tx>
            <c:v>Debt Service Rs. Cr</c:v>
          </c:tx>
          <c:cat>
            <c:strRef>
              <c:f>'Debt Stress Test'!$A$2:$A$11</c:f>
              <c:strCache>
                <c:ptCount val="0"/>
              </c:strCache>
            </c:strRef>
          </c:cat>
          <c:val>
            <c:numRef>
              <c:f>'Debt Stress Test'!$F$2:$F$11</c:f>
              <c:numCache>
                <c:formatCode>#,##0.00;[Red](#,##0.00);-</c:formatCode>
                <c:ptCount val="0"/>
              </c:numCache>
            </c:numRef>
          </c:val>
        </c:ser>
        <c:ser>
          <c:idx val="5"/>
          <c:order val="5"/>
          <c:tx>
            <c:v>Operating EBITDA Rs. Cr</c:v>
          </c:tx>
          <c:cat>
            <c:strRef>
              <c:f>'Debt Stress Test'!$A$2:$A$11</c:f>
              <c:strCache>
                <c:ptCount val="0"/>
              </c:strCache>
            </c:strRef>
          </c:cat>
          <c:val>
            <c:numRef>
              <c:f>'Debt Stress Test'!$G$2:$G$11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Operating Break-Even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Total Cost Rs. Cr</c:v>
          </c:tx>
          <c:marker>
            <c:symbol val="none"/>
          </c:marker>
          <c:cat>
            <c:strRef>
              <c:f>'BEP'!$F$2:$F$14</c:f>
              <c:strCache>
                <c:ptCount val="0"/>
              </c:strCache>
            </c:strRef>
          </c:cat>
          <c:val>
            <c:numRef>
              <c:f>'BEP'!$G$2:$G$14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14</xdr:col>
      <xdr:colOff>0</xdr:colOff>
      <xdr:row>1</xdr:row>
      <xdr:rowOff>0</xdr:rowOff>
    </xdr:from>
    <xdr:to>
      <xdr:col>23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c6a01eff1047f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1</xdr:row>
      <xdr:rowOff>0</xdr:rowOff>
    </xdr:from>
    <xdr:to>
      <xdr:col>18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022589cd6d423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7</xdr:row>
      <xdr:rowOff>0</xdr:rowOff>
    </xdr:from>
    <xdr:to>
      <xdr:col>11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673718571f047f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10</xdr:col>
      <xdr:colOff>0</xdr:colOff>
      <xdr:row>1</xdr:row>
      <xdr:rowOff>0</xdr:rowOff>
    </xdr:from>
    <xdr:to>
      <xdr:col>18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5ce5448788446f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8</xdr:col>
      <xdr:colOff>0</xdr:colOff>
      <xdr:row>1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5be24cbafd416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b9597a4cc40c407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920b29897db64e7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3.xml" Id="R2cfd26fafdb34ee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4.xml" Id="R15d14d396ee8470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5.xml" Id="Raf6fa2e39dc449bb" /></Relationships>
</file>

<file path=xl/worksheets/sheet1.xml><?xml version="1.0" encoding="utf-8"?>
<x:worksheet xmlns:x="http://schemas.openxmlformats.org/spreadsheetml/2006/main">
  <x:sheetFormatPr defaultRowHeight="15"/>
  <x:cols>
    <x:col min="1" max="1" width="59.130001068115234" hidden="0" customWidth="1"/>
    <x:col min="2" max="2" width="45.25" hidden="0" customWidth="1"/>
    <x:col min="3" max="3" width="8.75" hidden="0" customWidth="1"/>
    <x:col min="4" max="4" width="13.880000114440918" hidden="0" customWidth="1"/>
    <x:col min="5" max="5" width="45.880001068115234" hidden="0" customWidth="1"/>
  </x:cols>
  <x:sheetData>
    <x:row r="1">
      <x:c r="A1" s="42" t="str">
        <x:v>ORIENTING ACADEMY - 2026 PRO FINANCIAL MODEL</x:v>
      </x:c>
      <x:c r="B1" s="42"/>
      <x:c r="C1" s="42"/>
      <x:c r="D1" s="42"/>
      <x:c r="E1" s="42"/>
    </x:row>
    <x:row r="2">
      <x:c r="A2" s="25"/>
      <x:c r="B2" s="25"/>
      <x:c r="C2" s="25"/>
      <x:c r="D2" s="25"/>
      <x:c r="E2" s="25"/>
    </x:row>
    <x:row r="3">
      <x:c r="A3" s="24" t="str">
        <x:v>Metric</x:v>
      </x:c>
      <x:c r="B3" s="24" t="str">
        <x:v>Base / Mature Value</x:v>
      </x:c>
      <x:c r="C3" s="24" t="str">
        <x:v>Unit</x:v>
      </x:c>
      <x:c r="D3" s="24" t="str">
        <x:v>Evidence</x:v>
      </x:c>
      <x:c r="E3" s="24" t="str">
        <x:v>Interpretation</x:v>
      </x:c>
    </x:row>
    <x:row r="4">
      <x:c r="A4" s="25" t="str">
        <x:v>Age entry</x:v>
      </x:c>
      <x:c r="B4" s="25" t="str">
        <x:v>4+</x:v>
      </x:c>
      <x:c r="C4" s="25" t="str">
        <x:v>years</x:v>
      </x:c>
      <x:c r="D4" s="25" t="str">
        <x:v>User requirement</x:v>
      </x:c>
      <x:c r="E4" s="25" t="str">
        <x:v>Age-specific programme and staffing</x:v>
      </x:c>
    </x:row>
    <x:row r="5">
      <x:c r="A5" s="25" t="str">
        <x:v>Olympic sports included</x:v>
      </x:c>
      <x:c r="B5" s="25" t="n">
        <x:v>36</x:v>
      </x:c>
      <x:c r="C5" s="25" t="str">
        <x:v>sports</x:v>
      </x:c>
      <x:c r="D5" s="25" t="str">
        <x:v>S01</x:v>
      </x:c>
      <x:c r="E5" s="25" t="str">
        <x:v>All LA28 sports; several delivered via partners</x:v>
      </x:c>
    </x:row>
    <x:row r="6">
      <x:c r="A6" s="25" t="str">
        <x:v>Mature operating revenue</x:v>
      </x:c>
      <x:c r="B6" s="25" t="n">
        <x:f>SUM('Revenue Engines'!H2:H18)+SUM('Olympic Sports 36'!J2:J37)</x:f>
        <x:v>53.411</x:v>
      </x:c>
      <x:c r="C6" s="25" t="str">
        <x:v>Rs. Cr/year</x:v>
      </x:c>
      <x:c r="D6" s="25" t="str">
        <x:v>Model</x:v>
      </x:c>
      <x:c r="E6" s="25" t="str">
        <x:v>Before financing</x:v>
      </x:c>
    </x:row>
    <x:row r="7">
      <x:c r="A7" s="25" t="str">
        <x:v>Mature payroll</x:v>
      </x:c>
      <x:c r="B7" s="25" t="n">
        <x:f>'Staffing Model'!H45</x:f>
        <x:v>11.660760000000002</x:v>
      </x:c>
      <x:c r="C7" s="25" t="str">
        <x:v>Rs. Cr/year</x:v>
      </x:c>
      <x:c r="D7" s="25" t="str">
        <x:v>Model</x:v>
      </x:c>
      <x:c r="E7" s="25" t="str">
        <x:v>Loaded payroll incl. security/housekeeping</x:v>
      </x:c>
    </x:row>
    <x:row r="8">
      <x:c r="A8" s="25" t="str">
        <x:v>Other operating + overhead cost</x:v>
      </x:c>
      <x:c r="B8" s="25" t="n">
        <x:f>SUM('Operating Costs'!D2:D22)</x:f>
        <x:v>15.2</x:v>
      </x:c>
      <x:c r="C8" s="25" t="str">
        <x:v>Rs. Cr/year</x:v>
      </x:c>
      <x:c r="D8" s="25" t="str">
        <x:v>Model</x:v>
      </x:c>
      <x:c r="E8" s="25" t="str">
        <x:v>Excludes payroll</x:v>
      </x:c>
    </x:row>
    <x:row r="9">
      <x:c r="A9" s="25" t="str">
        <x:v>Mature operating EBITDA</x:v>
      </x:c>
      <x:c r="B9" s="26" t="n">
        <x:f>B6-B7-B8</x:f>
        <x:v>26.55024</x:v>
      </x:c>
      <x:c r="C9" s="25" t="str">
        <x:v>Rs. Cr/year</x:v>
      </x:c>
      <x:c r="D9" s="25" t="str">
        <x:v>Model</x:v>
      </x:c>
      <x:c r="E9" s="25" t="str">
        <x:v>Before financing</x:v>
      </x:c>
    </x:row>
    <x:row r="10">
      <x:c r="A10" s="25" t="str">
        <x:v>Land loan assumption</x:v>
      </x:c>
      <x:c r="B10" s="26" t="n">
        <x:v>500</x:v>
      </x:c>
      <x:c r="C10" s="25" t="str">
        <x:v>Rs. Cr</x:v>
      </x:c>
      <x:c r="D10" s="25" t="str">
        <x:v>User input</x:v>
      </x:c>
      <x:c r="E10" s="25" t="str">
        <x:v>Requires independent valuation</x:v>
      </x:c>
    </x:row>
    <x:row r="11">
      <x:c r="A11" s="25" t="str">
        <x:v>Development/operations loan</x:v>
      </x:c>
      <x:c r="B11" s="25" t="n">
        <x:v>150</x:v>
      </x:c>
      <x:c r="C11" s="25" t="str">
        <x:v>Rs. Cr</x:v>
      </x:c>
      <x:c r="D11" s="25" t="str">
        <x:v>User input</x:v>
      </x:c>
      <x:c r="E11" s="25" t="str">
        <x:v>Requires BOQ/lender terms</x:v>
      </x:c>
    </x:row>
    <x:row r="12">
      <x:c r="A12" s="25" t="str">
        <x:v>Total debt stress case</x:v>
      </x:c>
      <x:c r="B12" s="25" t="n">
        <x:f>B10+B11</x:f>
        <x:v>650</x:v>
      </x:c>
      <x:c r="C12" s="25" t="str">
        <x:v>Rs. Cr</x:v>
      </x:c>
      <x:c r="D12" s="25" t="str">
        <x:v>Model</x:v>
      </x:c>
      <x:c r="E12" s="25" t="str">
        <x:v>Stress case only</x:v>
      </x:c>
    </x:row>
    <x:row r="13">
      <x:c r="A13" s="25" t="str">
        <x:v>Interest rate stress case</x:v>
      </x:c>
      <x:c r="B13" s="27" t="n">
        <x:v>0.1</x:v>
      </x:c>
      <x:c r="C13" s="25" t="str">
        <x:v>% p.a.</x:v>
      </x:c>
      <x:c r="D13" s="25" t="str">
        <x:v>Assumption</x:v>
      </x:c>
      <x:c r="E13" s="25" t="str">
        <x:v>Editable</x:v>
      </x:c>
    </x:row>
    <x:row r="14">
      <x:c r="A14" s="25" t="str">
        <x:v>Year-1 debt service</x:v>
      </x:c>
      <x:c r="B14" s="25" t="n">
        <x:f>'Debt Stress Test'!F2</x:f>
        <x:v>130</x:v>
      </x:c>
      <x:c r="C14" s="25" t="str">
        <x:v>Rs. Cr</x:v>
      </x:c>
      <x:c r="D14" s="25" t="str">
        <x:v>Model</x:v>
      </x:c>
      <x:c r="E14" s="25" t="str">
        <x:v>Full debt case</x:v>
      </x:c>
    </x:row>
    <x:row r="15">
      <x:c r="A15" s="25" t="str">
        <x:v>Conclusion</x:v>
      </x:c>
      <x:c r="B15" s="25" t="str">
        <x:v>Operating business does not support Rs.650 Cr 10-year debt</x:v>
      </x:c>
      <x:c r="C15" s="25" t="str"/>
      <x:c r="D15" s="25" t="str">
        <x:v>Model judgement</x:v>
      </x:c>
      <x:c r="E15" s="25" t="str">
        <x:v>Use phased/equity/asset-SPV structure</x:v>
      </x:c>
    </x:row>
    <x:row r="17">
      <x:c r="A17" s="64" t="str">
        <x:v>Arts &amp; Professional Add-on</x:v>
      </x:c>
      <x:c r="B17" s="64" t="str"/>
      <x:c r="C17" s="64" t="str"/>
      <x:c r="D17" s="64" t="str"/>
      <x:c r="E17" s="64" t="str"/>
    </x:row>
    <x:row r="18">
      <x:c r="A18" s="25" t="str">
        <x:v>Mature arts/professional revenue</x:v>
      </x:c>
      <x:c r="B18" s="28" t="n">
        <x:f>'Arts &amp; Professional'!G16</x:f>
        <x:v>0</x:v>
      </x:c>
      <x:c r="C18" s="25" t="str">
        <x:v>Rs. Cr/year</x:v>
      </x:c>
      <x:c r="D18" s="25" t="str">
        <x:v>Assumption</x:v>
      </x:c>
      <x:c r="E18" s="25" t="str">
        <x:v>Incremental add-on; requires local teacher/vendor validation</x:v>
      </x:c>
    </x:row>
    <x:row r="19">
      <x:c r="A19" s="25" t="str">
        <x:v>Mature arts/professional contribution</x:v>
      </x:c>
      <x:c r="B19" s="28" t="n">
        <x:f>'Arts &amp; Professional'!I16</x:f>
        <x:v>2.8694999999999995</x:v>
      </x:c>
      <x:c r="C19" s="25" t="str">
        <x:v>Rs. Cr/year</x:v>
      </x:c>
      <x:c r="D19" s="25" t="str">
        <x:v>Assumption</x:v>
      </x:c>
      <x:c r="E19" s="25" t="str">
        <x:v>Contribution before overhead allocation</x:v>
      </x:c>
    </x:row>
    <x:row r="20">
      <x:c r="A20" s="25" t="str">
        <x:v>Data accuracy control</x:v>
      </x:c>
      <x:c r="B20" s="25" t="str">
        <x:v>Official &gt; Provider &gt; Directory &gt; Assumption</x:v>
      </x:c>
      <x:c r="C20" s="25" t="str"/>
      <x:c r="D20" s="25" t="str">
        <x:v>Method</x:v>
      </x:c>
      <x:c r="E20" s="25" t="str">
        <x:v>Use confidence classes A-D for investor review</x:v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.380000114440918" hidden="0" customWidth="1"/>
    <x:col min="2" max="2" width="29.1299991607666" hidden="0" customWidth="1"/>
    <x:col min="3" max="3" width="7" hidden="0" customWidth="1"/>
    <x:col min="4" max="4" width="8.630000114440918" hidden="0" customWidth="1"/>
    <x:col min="5" max="5" width="12.25" hidden="0" customWidth="1"/>
    <x:col min="6" max="6" width="9.130000114440918" hidden="0" customWidth="1"/>
    <x:col min="7" max="7" width="40" hidden="0" customWidth="1"/>
  </x:cols>
  <x:sheetData>
    <x:row r="1">
      <x:c r="A1" s="24" t="str">
        <x:v>Category</x:v>
      </x:c>
      <x:c r="B1" s="24" t="str">
        <x:v>Input</x:v>
      </x:c>
      <x:c r="C1" s="24" t="str">
        <x:v>Value</x:v>
      </x:c>
      <x:c r="D1" s="24" t="str">
        <x:v>Unit</x:v>
      </x:c>
      <x:c r="E1" s="24" t="str">
        <x:v>Source ID</x:v>
      </x:c>
      <x:c r="F1" s="24" t="str">
        <x:v>Confidence</x:v>
      </x:c>
      <x:c r="G1" s="24" t="str">
        <x:v>Notes</x:v>
      </x:c>
    </x:row>
    <x:row r="2">
      <x:c r="A2" s="25" t="str">
        <x:v>Project</x:v>
      </x:c>
      <x:c r="B2" s="25" t="str">
        <x:v>Site area</x:v>
      </x:c>
      <x:c r="C2" s="26" t="n">
        <x:v>5</x:v>
      </x:c>
      <x:c r="D2" s="25" t="str">
        <x:v>acres</x:v>
      </x:c>
      <x:c r="E2" s="25" t="str">
        <x:v>User</x:v>
      </x:c>
      <x:c r="F2" s="25" t="str">
        <x:v>High</x:v>
      </x:c>
      <x:c r="G2" s="25" t="str">
        <x:v>User requirement</x:v>
      </x:c>
    </x:row>
    <x:row r="3">
      <x:c r="A3" s="25" t="str">
        <x:v>Project</x:v>
      </x:c>
      <x:c r="B3" s="25" t="str">
        <x:v>Primary catchment radius</x:v>
      </x:c>
      <x:c r="C3" s="26" t="n">
        <x:v>5</x:v>
      </x:c>
      <x:c r="D3" s="25" t="str">
        <x:v>km</x:v>
      </x:c>
      <x:c r="E3" s="25" t="str">
        <x:v>User</x:v>
      </x:c>
      <x:c r="F3" s="25" t="str">
        <x:v>High</x:v>
      </x:c>
      <x:c r="G3" s="25" t="str">
        <x:v>Planning geography</x:v>
      </x:c>
    </x:row>
    <x:row r="4">
      <x:c r="A4" s="25" t="str">
        <x:v>Project</x:v>
      </x:c>
      <x:c r="B4" s="25" t="str">
        <x:v>Minimum child age</x:v>
      </x:c>
      <x:c r="C4" s="26" t="n">
        <x:v>4</x:v>
      </x:c>
      <x:c r="D4" s="25" t="str">
        <x:v>years</x:v>
      </x:c>
      <x:c r="E4" s="25" t="str">
        <x:v>User</x:v>
      </x:c>
      <x:c r="F4" s="25" t="str">
        <x:v>High</x:v>
      </x:c>
      <x:c r="G4" s="25" t="str">
        <x:v>Foundation programme</x:v>
      </x:c>
    </x:row>
    <x:row r="5">
      <x:c r="A5" s="25" t="str">
        <x:v>Finance</x:v>
      </x:c>
      <x:c r="B5" s="25" t="str">
        <x:v>Land loan</x:v>
      </x:c>
      <x:c r="C5" s="26" t="n">
        <x:v>500</x:v>
      </x:c>
      <x:c r="D5" s="25" t="str">
        <x:v>Rs. Cr</x:v>
      </x:c>
      <x:c r="E5" s="25" t="str">
        <x:v>User</x:v>
      </x:c>
      <x:c r="F5" s="25" t="str">
        <x:v>High</x:v>
      </x:c>
      <x:c r="G5" s="25" t="str">
        <x:v>Needs valuation</x:v>
      </x:c>
    </x:row>
    <x:row r="6">
      <x:c r="A6" s="25" t="str">
        <x:v>Finance</x:v>
      </x:c>
      <x:c r="B6" s="25" t="str">
        <x:v>Development/operations loan</x:v>
      </x:c>
      <x:c r="C6" s="26" t="n">
        <x:v>150</x:v>
      </x:c>
      <x:c r="D6" s="25" t="str">
        <x:v>Rs. Cr</x:v>
      </x:c>
      <x:c r="E6" s="25" t="str">
        <x:v>User</x:v>
      </x:c>
      <x:c r="F6" s="25" t="str">
        <x:v>High</x:v>
      </x:c>
      <x:c r="G6" s="25" t="str">
        <x:v>Needs BOQ</x:v>
      </x:c>
    </x:row>
    <x:row r="7">
      <x:c r="A7" s="25" t="str">
        <x:v>Finance</x:v>
      </x:c>
      <x:c r="B7" s="25" t="str">
        <x:v>Stress-case interest rate</x:v>
      </x:c>
      <x:c r="C7" s="27" t="n">
        <x:v>0.1</x:v>
      </x:c>
      <x:c r="D7" s="25" t="str">
        <x:v>% p.a.</x:v>
      </x:c>
      <x:c r="E7" s="25" t="str">
        <x:v>Assumption</x:v>
      </x:c>
      <x:c r="F7" s="25" t="str">
        <x:v>Low</x:v>
      </x:c>
      <x:c r="G7" s="25" t="str">
        <x:v>Replace with lender quote</x:v>
      </x:c>
    </x:row>
    <x:row r="8">
      <x:c r="A8" s="25" t="str">
        <x:v>Finance</x:v>
      </x:c>
      <x:c r="B8" s="25" t="str">
        <x:v>Debt tenure</x:v>
      </x:c>
      <x:c r="C8" s="27" t="n">
        <x:v>10</x:v>
      </x:c>
      <x:c r="D8" s="25" t="str">
        <x:v>years</x:v>
      </x:c>
      <x:c r="E8" s="25" t="str">
        <x:v>User/prior brief</x:v>
      </x:c>
      <x:c r="F8" s="25" t="str">
        <x:v>High</x:v>
      </x:c>
      <x:c r="G8" s="25" t="str">
        <x:v>Stress test</x:v>
      </x:c>
    </x:row>
    <x:row r="9">
      <x:c r="A9" s="25" t="str">
        <x:v>Payroll</x:v>
      </x:c>
      <x:c r="B9" s="25" t="str">
        <x:v>Employer/statutory/benefit load</x:v>
      </x:c>
      <x:c r="C9" s="27" t="n">
        <x:v>0.18</x:v>
      </x:c>
      <x:c r="D9" s="25" t="str">
        <x:v>% of salary</x:v>
      </x:c>
      <x:c r="E9" s="25" t="str">
        <x:v>Assumption</x:v>
      </x:c>
      <x:c r="F9" s="25" t="str">
        <x:v>Medium</x:v>
      </x:c>
      <x:c r="G9" s="25" t="str">
        <x:v>Update with HR structure</x:v>
      </x:c>
    </x:row>
    <x:row r="10">
      <x:c r="A10" s="25" t="str">
        <x:v>BEP</x:v>
      </x:c>
      <x:c r="B10" s="25" t="str">
        <x:v>Contribution margin assumption</x:v>
      </x:c>
      <x:c r="C10" s="27" t="n">
        <x:v>0.6</x:v>
      </x:c>
      <x:c r="D10" s="25" t="str">
        <x:v>%</x:v>
      </x:c>
      <x:c r="E10" s="25" t="str">
        <x:v>Assumption</x:v>
      </x:c>
      <x:c r="F10" s="25" t="str">
        <x:v>Medium</x:v>
      </x:c>
      <x:c r="G10" s="25" t="str">
        <x:v>For revenue BEP</x:v>
      </x:c>
    </x:row>
    <x:row r="11">
      <x:c r="A11" s="25" t="str">
        <x:v>BEP</x:v>
      </x:c>
      <x:c r="B11" s="25" t="str">
        <x:v>Fixed annual operating/overhead base</x:v>
      </x:c>
      <x:c r="C11" s="26" t="n">
        <x:v>14</x:v>
      </x:c>
      <x:c r="D11" s="25" t="str">
        <x:v>Rs. Cr</x:v>
      </x:c>
      <x:c r="E11" s="25" t="str">
        <x:v>Assumption</x:v>
      </x:c>
      <x:c r="F11" s="25" t="str">
        <x:v>Medium</x:v>
      </x:c>
      <x:c r="G11" s="25" t="str">
        <x:v>For BEP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.6299991607666" hidden="0" customWidth="1"/>
    <x:col min="2" max="2" width="7.130000114440918" hidden="0" customWidth="1"/>
    <x:col min="3" max="3" width="23.3799991607666" hidden="0" customWidth="1"/>
    <x:col min="4" max="4" width="11.25" hidden="0" customWidth="1"/>
    <x:col min="5" max="5" width="7.75" hidden="0" customWidth="1"/>
    <x:col min="6" max="6" width="36" hidden="0" customWidth="1"/>
  </x:cols>
  <x:sheetData>
    <x:row r="1">
      <x:c r="A1" s="24" t="str">
        <x:v>Metric</x:v>
      </x:c>
      <x:c r="B1" s="24" t="str">
        <x:v>Value</x:v>
      </x:c>
      <x:c r="C1" s="24" t="str">
        <x:v>Geography / Date</x:v>
      </x:c>
      <x:c r="D1" s="24" t="str">
        <x:v>Evidence class</x:v>
      </x:c>
      <x:c r="E1" s="24" t="str">
        <x:v>Source ID</x:v>
      </x:c>
      <x:c r="F1" s="24" t="str">
        <x:v>Use / caution</x:v>
      </x:c>
    </x:row>
    <x:row r="2">
      <x:c r="A2" s="25" t="str">
        <x:v>Bengaluru Urban population</x:v>
      </x:c>
      <x:c r="B2" s="25" t="n">
        <x:v>9621551</x:v>
      </x:c>
      <x:c r="C2" s="25" t="str">
        <x:v>District / Census 2011 baseline</x:v>
      </x:c>
      <x:c r="D2" s="25" t="str">
        <x:v>Official</x:v>
      </x:c>
      <x:c r="E2" s="25" t="str">
        <x:v>S07</x:v>
      </x:c>
      <x:c r="F2" s="25" t="str">
        <x:v>Not 2026 population</x:v>
      </x:c>
    </x:row>
    <x:row r="3">
      <x:c r="A3" s="25" t="str">
        <x:v>Bengaluru Urban urban population</x:v>
      </x:c>
      <x:c r="B3" s="25" t="n">
        <x:v>8749944</x:v>
      </x:c>
      <x:c r="C3" s="25" t="str">
        <x:v>District / Census 2011 baseline</x:v>
      </x:c>
      <x:c r="D3" s="25" t="str">
        <x:v>Official</x:v>
      </x:c>
      <x:c r="E3" s="25" t="str">
        <x:v>S07</x:v>
      </x:c>
      <x:c r="F3" s="25" t="str">
        <x:v>Not exact 5 km catchment</x:v>
      </x:c>
    </x:row>
    <x:row r="4">
      <x:c r="A4" s="25" t="str">
        <x:v>Bengaluru Urban literacy</x:v>
      </x:c>
      <x:c r="B4" s="46" t="n">
        <x:v>0.8767</x:v>
      </x:c>
      <x:c r="C4" s="25" t="str">
        <x:v>District / Census 2011 baseline</x:v>
      </x:c>
      <x:c r="D4" s="25" t="str">
        <x:v>Official</x:v>
      </x:c>
      <x:c r="E4" s="25" t="str">
        <x:v>S07</x:v>
      </x:c>
      <x:c r="F4" s="25" t="str">
        <x:v>Context only</x:v>
      </x:c>
    </x:row>
    <x:row r="5">
      <x:c r="A5" s="25" t="str">
        <x:v>Urban MPCE</x:v>
      </x:c>
      <x:c r="B5" s="25" t="n">
        <x:v>6996</x:v>
      </x:c>
      <x:c r="C5" s="25" t="str">
        <x:v>India urban / 2023-24</x:v>
      </x:c>
      <x:c r="D5" s="25" t="str">
        <x:v>Official</x:v>
      </x:c>
      <x:c r="E5" s="25" t="str">
        <x:v>S06</x:v>
      </x:c>
      <x:c r="F5" s="25" t="str">
        <x:v>Not child recreation spend</x:v>
      </x:c>
    </x:row>
    <x:row r="6">
      <x:c r="A6" s="25" t="str">
        <x:v>Lingarajapuram school directory hits</x:v>
      </x:c>
      <x:c r="B6" s="25" t="n">
        <x:v>161</x:v>
      </x:c>
      <x:c r="C6" s="25" t="str">
        <x:v>Lingarajapuram / 2026-27</x:v>
      </x:c>
      <x:c r="D6" s="25" t="str">
        <x:v>Directory</x:v>
      </x:c>
      <x:c r="E6" s="25" t="str">
        <x:v>S10</x:v>
      </x:c>
      <x:c r="F6" s="25" t="str">
        <x:v>Not official school census</x:v>
      </x:c>
    </x:row>
    <x:row r="7">
      <x:c r="A7" s="25" t="str">
        <x:v>Class I-V tuition listings</x:v>
      </x:c>
      <x:c r="B7" s="25" t="n">
        <x:v>146</x:v>
      </x:c>
      <x:c r="C7" s="25" t="str">
        <x:v>Lingarajapuram / Jul 2026</x:v>
      </x:c>
      <x:c r="D7" s="25" t="str">
        <x:v>Marketplace</x:v>
      </x:c>
      <x:c r="E7" s="25" t="str">
        <x:v>S11</x:v>
      </x:c>
      <x:c r="F7" s="25" t="str">
        <x:v>Visible supply proxy</x:v>
      </x:c>
    </x:row>
    <x:row r="8">
      <x:c r="A8" s="25" t="str">
        <x:v>Class I-V tuition average fee</x:v>
      </x:c>
      <x:c r="B8" s="25" t="n">
        <x:v>350</x:v>
      </x:c>
      <x:c r="C8" s="25" t="str">
        <x:v>Rs/hour / Jul 2026</x:v>
      </x:c>
      <x:c r="D8" s="25" t="str">
        <x:v>Marketplace</x:v>
      </x:c>
      <x:c r="E8" s="25" t="str">
        <x:v>S11</x:v>
      </x:c>
      <x:c r="F8" s="25" t="str">
        <x:v>Pricing proxy</x:v>
      </x:c>
    </x:row>
    <x:row r="9">
      <x:c r="A9" s="25" t="str">
        <x:v>Class I-V tuition monthly low</x:v>
      </x:c>
      <x:c r="B9" s="25" t="n">
        <x:v>3600</x:v>
      </x:c>
      <x:c r="C9" s="25" t="str">
        <x:v>12 classes/month</x:v>
      </x:c>
      <x:c r="D9" s="25" t="str">
        <x:v>Marketplace</x:v>
      </x:c>
      <x:c r="E9" s="25" t="str">
        <x:v>S11</x:v>
      </x:c>
      <x:c r="F9" s="25" t="str">
        <x:v>Pricing proxy</x:v>
      </x:c>
    </x:row>
    <x:row r="10">
      <x:c r="A10" s="25" t="str">
        <x:v>Class I-V tuition monthly high</x:v>
      </x:c>
      <x:c r="B10" s="25" t="n">
        <x:v>4800</x:v>
      </x:c>
      <x:c r="C10" s="25" t="str">
        <x:v>12 classes/month</x:v>
      </x:c>
      <x:c r="D10" s="25" t="str">
        <x:v>Marketplace</x:v>
      </x:c>
      <x:c r="E10" s="25" t="str">
        <x:v>S11</x:v>
      </x:c>
      <x:c r="F10" s="25" t="str">
        <x:v>Pricing proxy</x:v>
      </x:c>
    </x:row>
    <x:row r="11">
      <x:c r="A11" s="25" t="str">
        <x:v>Football academy fee low</x:v>
      </x:c>
      <x:c r="B11" s="25" t="n">
        <x:v>3150</x:v>
      </x:c>
      <x:c r="C11" s="25" t="str">
        <x:v>Rs/month</x:v>
      </x:c>
      <x:c r="D11" s="25" t="str">
        <x:v>Provider</x:v>
      </x:c>
      <x:c r="E11" s="25" t="str">
        <x:v>S13</x:v>
      </x:c>
      <x:c r="F11" s="25" t="str">
        <x:v>Bengaluru benchmark</x:v>
      </x:c>
    </x:row>
    <x:row r="12">
      <x:c r="A12" s="25" t="str">
        <x:v>Football academy higher pack</x:v>
      </x:c>
      <x:c r="B12" s="25" t="n">
        <x:v>4433</x:v>
      </x:c>
      <x:c r="C12" s="25" t="str">
        <x:v>Rs/month</x:v>
      </x:c>
      <x:c r="D12" s="25" t="str">
        <x:v>Provider</x:v>
      </x:c>
      <x:c r="E12" s="25" t="str">
        <x:v>S14</x:v>
      </x:c>
      <x:c r="F12" s="25" t="str">
        <x:v>Bengaluru benchmark</x:v>
      </x:c>
    </x:row>
    <x:row r="13">
      <x:c r="A13" s="25" t="str">
        <x:v>Cricket net rental</x:v>
      </x:c>
      <x:c r="B13" s="25" t="n">
        <x:v>200</x:v>
      </x:c>
      <x:c r="C13" s="25" t="str">
        <x:v>Rs/hour weekday</x:v>
      </x:c>
      <x:c r="D13" s="25" t="str">
        <x:v>Provider</x:v>
      </x:c>
      <x:c r="E13" s="25" t="str">
        <x:v>S15</x:v>
      </x:c>
      <x:c r="F13" s="25" t="str">
        <x:v>Specific-provider benchmark</x:v>
      </x:c>
    </x:row>
    <x:row r="14">
      <x:c r="A14" s="25" t="str">
        <x:v>Cricket ground rental</x:v>
      </x:c>
      <x:c r="B14" s="25" t="n">
        <x:v>22000</x:v>
      </x:c>
      <x:c r="C14" s="25" t="str">
        <x:v>Rs/day weekday</x:v>
      </x:c>
      <x:c r="D14" s="25" t="str">
        <x:v>Provider</x:v>
      </x:c>
      <x:c r="E14" s="25" t="str">
        <x:v>S15</x:v>
      </x:c>
      <x:c r="F14" s="25" t="str">
        <x:v>Specific-provider benchmark</x:v>
      </x:c>
    </x:row>
    <x:row r="15">
      <x:c r="A15" s="25" t="str">
        <x:v>LA28 Olympic sports</x:v>
      </x:c>
      <x:c r="B15" s="25" t="n">
        <x:v>36</x:v>
      </x:c>
      <x:c r="C15" s="25" t="str">
        <x:v>Current 2026</x:v>
      </x:c>
      <x:c r="D15" s="25" t="str">
        <x:v>Official</x:v>
      </x:c>
      <x:c r="E15" s="25" t="str">
        <x:v>S01</x:v>
      </x:c>
      <x:c r="F15" s="25" t="str">
        <x:v>Programme basis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.880000114440918" hidden="0" customWidth="1"/>
    <x:col min="3" max="3" width="36" hidden="0" customWidth="1"/>
    <x:col min="4" max="4" width="36" hidden="0" customWidth="1"/>
    <x:col min="5" max="5" width="36" hidden="0" customWidth="1"/>
  </x:cols>
  <x:sheetData>
    <x:row r="1">
      <x:c r="A1" s="24" t="str">
        <x:v>Segment</x:v>
      </x:c>
      <x:c r="B1" s="24" t="str">
        <x:v>Age</x:v>
      </x:c>
      <x:c r="C1" s="24" t="str">
        <x:v>Programme Focus</x:v>
      </x:c>
      <x:c r="D1" s="24" t="str">
        <x:v>Planning Ratio</x:v>
      </x:c>
      <x:c r="E1" s="24" t="str">
        <x:v>Residential / care note</x:v>
      </x:c>
    </x:row>
    <x:row r="2">
      <x:c r="A2" s="25" t="str">
        <x:v>Foundation</x:v>
      </x:c>
      <x:c r="B2" s="25" t="str">
        <x:v>4-6</x:v>
      </x:c>
      <x:c r="C2" s="25" t="str">
        <x:v>Movement literacy, play, coordination, water confidence, mini-games</x:v>
      </x:c>
      <x:c r="D2" s="25" t="str">
        <x:v>1:8</x:v>
      </x:c>
      <x:c r="E2" s="25" t="str">
        <x:v>Extended day recommended; no routine overnight in base case</x:v>
      </x:c>
    </x:row>
    <x:row r="3">
      <x:c r="A3" s="25" t="str">
        <x:v>Discovery</x:v>
      </x:c>
      <x:c r="B3" s="25" t="str">
        <x:v>7-9</x:v>
      </x:c>
      <x:c r="C3" s="25" t="str">
        <x:v>Multi-sport sampling, fundamentals, teamwork</x:v>
      </x:c>
      <x:c r="D3" s="25" t="str">
        <x:v>1:10</x:v>
      </x:c>
      <x:c r="E3" s="25" t="str">
        <x:v>Residential only after legal/safeguarding validation</x:v>
      </x:c>
    </x:row>
    <x:row r="4">
      <x:c r="A4" s="25" t="str">
        <x:v>Development</x:v>
      </x:c>
      <x:c r="B4" s="25" t="str">
        <x:v>10-12</x:v>
      </x:c>
      <x:c r="C4" s="25" t="str">
        <x:v>Technique, fitness, academic habits, sport selection</x:v>
      </x:c>
      <x:c r="D4" s="25" t="str">
        <x:v>1:12</x:v>
      </x:c>
      <x:c r="E4" s="25" t="str">
        <x:v>Competition introduction</x:v>
      </x:c>
    </x:row>
    <x:row r="5">
      <x:c r="A5" s="25" t="str">
        <x:v>Performance</x:v>
      </x:c>
      <x:c r="B5" s="25" t="str">
        <x:v>13-15</x:v>
      </x:c>
      <x:c r="C5" s="25" t="str">
        <x:v>Specialisation, S&amp;C, leadership, competition</x:v>
      </x:c>
      <x:c r="D5" s="25" t="str">
        <x:v>1:15</x:v>
      </x:c>
      <x:c r="E5" s="25" t="str">
        <x:v>Structured performance pathway</x:v>
      </x:c>
    </x:row>
    <x:row r="6">
      <x:c r="A6" s="25" t="str">
        <x:v>Pre-elite</x:v>
      </x:c>
      <x:c r="B6" s="25" t="str">
        <x:v>16-18</x:v>
      </x:c>
      <x:c r="C6" s="25" t="str">
        <x:v>High-performance, career/college orientation</x:v>
      </x:c>
      <x:c r="D6" s="25" t="str">
        <x:v>1:15</x:v>
      </x:c>
      <x:c r="E6" s="25" t="str">
        <x:v>Federation pathway</x:v>
      </x:c>
    </x:row>
    <x:row r="7">
      <x:c r="A7" s="25" t="str">
        <x:v>Young adult</x:v>
      </x:c>
      <x:c r="B7" s="25" t="str">
        <x:v>18-25</x:v>
      </x:c>
      <x:c r="C7" s="25" t="str">
        <x:v>Performance, recreational, coaching/official development</x:v>
      </x:c>
      <x:c r="D7" s="25" t="str">
        <x:v>1:18</x:v>
      </x:c>
      <x:c r="E7" s="25" t="str">
        <x:v>Ancillary</x:v>
      </x:c>
    </x:row>
    <x:row r="8">
      <x:c r="A8" s="25" t="str">
        <x:v>Adult / Parent</x:v>
      </x:c>
      <x:c r="B8" s="25" t="str">
        <x:v>26-59</x:v>
      </x:c>
      <x:c r="C8" s="25" t="str">
        <x:v>Fitness, recreation, clubs, corporate leagues</x:v>
      </x:c>
      <x:c r="D8" s="25" t="str">
        <x:v>1:20</x:v>
      </x:c>
      <x:c r="E8" s="25" t="str">
        <x:v>Ancillary</x:v>
      </x:c>
    </x:row>
    <x:row r="9">
      <x:c r="A9" s="25" t="str">
        <x:v>Senior</x:v>
      </x:c>
      <x:c r="B9" s="25" t="str">
        <x:v>60+</x:v>
      </x:c>
      <x:c r="C9" s="25" t="str">
        <x:v>Walking, mobility, community, low-impact activity</x:v>
      </x:c>
      <x:c r="D9" s="25" t="str">
        <x:v>1:12</x:v>
      </x:c>
      <x:c r="E9" s="25" t="str">
        <x:v>Grandparents programme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.130000114440918" hidden="0" customWidth="1"/>
    <x:col min="2" max="2" width="14.380000114440918" hidden="0" customWidth="1"/>
    <x:col min="3" max="3" width="7.5" hidden="0" customWidth="1"/>
    <x:col min="4" max="4" width="12.75" hidden="0" customWidth="1"/>
    <x:col min="5" max="5" width="8.5" hidden="0" customWidth="1"/>
    <x:col min="6" max="6" width="6.5" hidden="0" customWidth="1"/>
    <x:col min="7" max="7" width="11.880000114440918" hidden="0" customWidth="1"/>
    <x:col min="8" max="8" width="10.630000114440918" hidden="0" customWidth="1"/>
    <x:col min="9" max="9" width="10.130000114440918" hidden="0" customWidth="1"/>
    <x:col min="10" max="10" width="16.5" hidden="0" customWidth="1"/>
    <x:col min="11" max="11" width="13.5" hidden="0" customWidth="1"/>
    <x:col min="12" max="12" width="14.880000114440918" hidden="0" customWidth="1"/>
    <x:col min="13" max="13" width="38" hidden="0" customWidth="1"/>
  </x:cols>
  <x:sheetData>
    <x:row r="1">
      <x:c r="A1" s="24" t="str">
        <x:v>Sport</x:v>
      </x:c>
      <x:c r="B1" s="24" t="str">
        <x:v>Delivery Mode</x:v>
      </x:c>
      <x:c r="C1" s="24" t="str">
        <x:v>Start Age</x:v>
      </x:c>
      <x:c r="D1" s="24" t="str">
        <x:v>Monthly Fee Rs.</x:v>
      </x:c>
      <x:c r="E1" s="24" t="str">
        <x:v>Avg Active</x:v>
      </x:c>
      <x:c r="F1" s="24" t="str">
        <x:v>Months</x:v>
      </x:c>
      <x:c r="G1" s="24" t="str">
        <x:v>Revenue Share</x:v>
      </x:c>
      <x:c r="H1" s="24" t="str">
        <x:v>Direct Cost %</x:v>
      </x:c>
      <x:c r="I1" s="24" t="str">
        <x:v>Source ID</x:v>
      </x:c>
      <x:c r="J1" s="24" t="str">
        <x:v>Gross Revenue Rs. Cr</x:v>
      </x:c>
      <x:c r="K1" s="24" t="str">
        <x:v>Direct Cost Rs. Cr</x:v>
      </x:c>
      <x:c r="L1" s="24" t="str">
        <x:v>Contribution Rs. Cr</x:v>
      </x:c>
      <x:c r="M1" s="24" t="str">
        <x:v>Notes</x:v>
      </x:c>
    </x:row>
    <x:row r="2">
      <x:c r="A2" s="25" t="str">
        <x:v>Aquatics</x:v>
      </x:c>
      <x:c r="B2" s="25" t="str">
        <x:v>Partner/off-site</x:v>
      </x:c>
      <x:c r="C2" s="25" t="n">
        <x:v>4</x:v>
      </x:c>
      <x:c r="D2" s="26" t="n">
        <x:v>5000</x:v>
      </x:c>
      <x:c r="E2" s="26" t="n">
        <x:v>120</x:v>
      </x:c>
      <x:c r="F2" s="26" t="n">
        <x:v>12</x:v>
      </x:c>
      <x:c r="G2" s="27" t="n">
        <x:v>0.35</x:v>
      </x:c>
      <x:c r="H2" s="27" t="n">
        <x:v>0.55</x:v>
      </x:c>
      <x:c r="I2" s="25" t="str">
        <x:v>S01/S03</x:v>
      </x:c>
      <x:c r="J2" s="28" t="n">
        <x:f>D2*E2*F2*G2/10000000</x:f>
        <x:v>0.252</x:v>
      </x:c>
      <x:c r="K2" s="28" t="n">
        <x:f>J2*H2</x:f>
        <x:v>0.1386</x:v>
      </x:c>
      <x:c r="L2" s="28" t="n">
        <x:f>J2-K2</x:f>
        <x:v>0.1134</x:v>
      </x:c>
      <x:c r="M2" s="25" t="str">
        <x:v>Swimming foundation 4+; disciplines by partner</x:v>
      </x:c>
    </x:row>
    <x:row r="3">
      <x:c r="A3" s="25" t="str">
        <x:v>Archery</x:v>
      </x:c>
      <x:c r="B3" s="25" t="str">
        <x:v>On-site</x:v>
      </x:c>
      <x:c r="C3" s="25" t="n">
        <x:v>8</x:v>
      </x:c>
      <x:c r="D3" s="26" t="n">
        <x:v>3500</x:v>
      </x:c>
      <x:c r="E3" s="26" t="n">
        <x:v>80</x:v>
      </x:c>
      <x:c r="F3" s="26" t="n">
        <x:v>12</x:v>
      </x:c>
      <x:c r="G3" s="27" t="n">
        <x:v>1</x:v>
      </x:c>
      <x:c r="H3" s="27" t="n">
        <x:v>0.55</x:v>
      </x:c>
      <x:c r="I3" s="25" t="str">
        <x:v>S01</x:v>
      </x:c>
      <x:c r="J3" s="28" t="n">
        <x:f>D3*E3*F3*G3/10000000</x:f>
        <x:v>0.336</x:v>
      </x:c>
      <x:c r="K3" s="28" t="n">
        <x:f>J3*H3</x:f>
        <x:v>0.18480000000000002</x:v>
      </x:c>
      <x:c r="L3" s="28" t="n">
        <x:f>J3-K3</x:f>
        <x:v>0.1512</x:v>
      </x:c>
      <x:c r="M3" s="25" t="str">
        <x:v>Dedicated safety lane</x:v>
      </x:c>
    </x:row>
    <x:row r="4">
      <x:c r="A4" s="25" t="str">
        <x:v>Athletics</x:v>
      </x:c>
      <x:c r="B4" s="25" t="str">
        <x:v>On-site</x:v>
      </x:c>
      <x:c r="C4" s="25" t="n">
        <x:v>4</x:v>
      </x:c>
      <x:c r="D4" s="26" t="n">
        <x:v>3000</x:v>
      </x:c>
      <x:c r="E4" s="26" t="n">
        <x:v>200</x:v>
      </x:c>
      <x:c r="F4" s="26" t="n">
        <x:v>12</x:v>
      </x:c>
      <x:c r="G4" s="27" t="n">
        <x:v>1</x:v>
      </x:c>
      <x:c r="H4" s="27" t="n">
        <x:v>0.45</x:v>
      </x:c>
      <x:c r="I4" s="25" t="str">
        <x:v>S01</x:v>
      </x:c>
      <x:c r="J4" s="28" t="n">
        <x:f>D4*E4*F4*G4/10000000</x:f>
        <x:v>0.72</x:v>
      </x:c>
      <x:c r="K4" s="28" t="n">
        <x:f>J4*H4</x:f>
        <x:v>0.324</x:v>
      </x:c>
      <x:c r="L4" s="28" t="n">
        <x:f>J4-K4</x:f>
        <x:v>0.39599999999999996</x:v>
      </x:c>
      <x:c r="M4" s="25" t="str">
        <x:v>Foundation running/jumping/throwing</x:v>
      </x:c>
    </x:row>
    <x:row r="5">
      <x:c r="A5" s="25" t="str">
        <x:v>Badminton</x:v>
      </x:c>
      <x:c r="B5" s="25" t="str">
        <x:v>On-site/covered</x:v>
      </x:c>
      <x:c r="C5" s="25" t="n">
        <x:v>5</x:v>
      </x:c>
      <x:c r="D5" s="26" t="n">
        <x:v>3500</x:v>
      </x:c>
      <x:c r="E5" s="26" t="n">
        <x:v>180</x:v>
      </x:c>
      <x:c r="F5" s="26" t="n">
        <x:v>12</x:v>
      </x:c>
      <x:c r="G5" s="27" t="n">
        <x:v>1</x:v>
      </x:c>
      <x:c r="H5" s="27" t="n">
        <x:v>0.5</x:v>
      </x:c>
      <x:c r="I5" s="25" t="str">
        <x:v>S01</x:v>
      </x:c>
      <x:c r="J5" s="28" t="n">
        <x:f>D5*E5*F5*G5/10000000</x:f>
        <x:v>0.756</x:v>
      </x:c>
      <x:c r="K5" s="28" t="n">
        <x:f>J5*H5</x:f>
        <x:v>0.378</x:v>
      </x:c>
      <x:c r="L5" s="28" t="n">
        <x:f>J5-K5</x:f>
        <x:v>0.378</x:v>
      </x:c>
      <x:c r="M5" s="25" t="str">
        <x:v>Covered courts</x:v>
      </x:c>
    </x:row>
    <x:row r="6">
      <x:c r="A6" s="25" t="str">
        <x:v>Baseball/Softball</x:v>
      </x:c>
      <x:c r="B6" s="25" t="str">
        <x:v>On-site/partner</x:v>
      </x:c>
      <x:c r="C6" s="25" t="n">
        <x:v>6</x:v>
      </x:c>
      <x:c r="D6" s="26" t="n">
        <x:v>3000</x:v>
      </x:c>
      <x:c r="E6" s="26" t="n">
        <x:v>70</x:v>
      </x:c>
      <x:c r="F6" s="26" t="n">
        <x:v>12</x:v>
      </x:c>
      <x:c r="G6" s="27" t="n">
        <x:v>1</x:v>
      </x:c>
      <x:c r="H6" s="27" t="n">
        <x:v>0.55</x:v>
      </x:c>
      <x:c r="I6" s="25" t="str">
        <x:v>S01/S02</x:v>
      </x:c>
      <x:c r="J6" s="28" t="n">
        <x:f>D6*E6*F6*G6/10000000</x:f>
        <x:v>0.252</x:v>
      </x:c>
      <x:c r="K6" s="28" t="n">
        <x:f>J6*H6</x:f>
        <x:v>0.1386</x:v>
      </x:c>
      <x:c r="L6" s="28" t="n">
        <x:f>J6-K6</x:f>
        <x:v>0.1134</x:v>
      </x:c>
      <x:c r="M6" s="25" t="str">
        <x:v>Shared field / cages</x:v>
      </x:c>
    </x:row>
    <x:row r="7">
      <x:c r="A7" s="25" t="str">
        <x:v>Basketball</x:v>
      </x:c>
      <x:c r="B7" s="25" t="str">
        <x:v>On-site</x:v>
      </x:c>
      <x:c r="C7" s="25" t="n">
        <x:v>5</x:v>
      </x:c>
      <x:c r="D7" s="26" t="n">
        <x:v>3000</x:v>
      </x:c>
      <x:c r="E7" s="26" t="n">
        <x:v>180</x:v>
      </x:c>
      <x:c r="F7" s="26" t="n">
        <x:v>12</x:v>
      </x:c>
      <x:c r="G7" s="27" t="n">
        <x:v>1</x:v>
      </x:c>
      <x:c r="H7" s="27" t="n">
        <x:v>0.5</x:v>
      </x:c>
      <x:c r="I7" s="25" t="str">
        <x:v>S01</x:v>
      </x:c>
      <x:c r="J7" s="28" t="n">
        <x:f>D7*E7*F7*G7/10000000</x:f>
        <x:v>0.648</x:v>
      </x:c>
      <x:c r="K7" s="28" t="n">
        <x:f>J7*H7</x:f>
        <x:v>0.324</x:v>
      </x:c>
      <x:c r="L7" s="28" t="n">
        <x:f>J7-K7</x:f>
        <x:v>0.324</x:v>
      </x:c>
      <x:c r="M7" s="25" t="str">
        <x:v>Mini basketball</x:v>
      </x:c>
    </x:row>
    <x:row r="8">
      <x:c r="A8" s="25" t="str">
        <x:v>Boxing</x:v>
      </x:c>
      <x:c r="B8" s="25" t="str">
        <x:v>On-site</x:v>
      </x:c>
      <x:c r="C8" s="25" t="n">
        <x:v>10</x:v>
      </x:c>
      <x:c r="D8" s="26" t="n">
        <x:v>3500</x:v>
      </x:c>
      <x:c r="E8" s="26" t="n">
        <x:v>80</x:v>
      </x:c>
      <x:c r="F8" s="26" t="n">
        <x:v>12</x:v>
      </x:c>
      <x:c r="G8" s="27" t="n">
        <x:v>1</x:v>
      </x:c>
      <x:c r="H8" s="27" t="n">
        <x:v>0.6</x:v>
      </x:c>
      <x:c r="I8" s="25" t="str">
        <x:v>S01</x:v>
      </x:c>
      <x:c r="J8" s="28" t="n">
        <x:f>D8*E8*F8*G8/10000000</x:f>
        <x:v>0.336</x:v>
      </x:c>
      <x:c r="K8" s="28" t="n">
        <x:f>J8*H8</x:f>
        <x:v>0.2016</x:v>
      </x:c>
      <x:c r="L8" s="28" t="n">
        <x:f>J8-K8</x:f>
        <x:v>0.13440000000000002</x:v>
      </x:c>
      <x:c r="M8" s="25" t="str">
        <x:v>Non-contact fundamentals first</x:v>
      </x:c>
    </x:row>
    <x:row r="9">
      <x:c r="A9" s="25" t="str">
        <x:v>Canoe</x:v>
      </x:c>
      <x:c r="B9" s="25" t="str">
        <x:v>Partner/off-site</x:v>
      </x:c>
      <x:c r="C9" s="25" t="n">
        <x:v>10</x:v>
      </x:c>
      <x:c r="D9" s="26" t="n">
        <x:v>6000</x:v>
      </x:c>
      <x:c r="E9" s="26" t="n">
        <x:v>30</x:v>
      </x:c>
      <x:c r="F9" s="26" t="n">
        <x:v>10</x:v>
      </x:c>
      <x:c r="G9" s="27" t="n">
        <x:v>0.35</x:v>
      </x:c>
      <x:c r="H9" s="27" t="n">
        <x:v>0.75</x:v>
      </x:c>
      <x:c r="I9" s="25" t="str">
        <x:v>S01</x:v>
      </x:c>
      <x:c r="J9" s="28" t="n">
        <x:f>D9*E9*F9*G9/10000000</x:f>
        <x:v>0.063</x:v>
      </x:c>
      <x:c r="K9" s="28" t="n">
        <x:f>J9*H9</x:f>
        <x:v>0.04725</x:v>
      </x:c>
      <x:c r="L9" s="28" t="n">
        <x:f>J9-K9</x:f>
        <x:v>0.01575</x:v>
      </x:c>
      <x:c r="M9" s="25" t="str">
        <x:v>Partner water venue</x:v>
      </x:c>
    </x:row>
    <x:row r="10">
      <x:c r="A10" s="25" t="str">
        <x:v>Cricket</x:v>
      </x:c>
      <x:c r="B10" s="25" t="str">
        <x:v>On-site</x:v>
      </x:c>
      <x:c r="C10" s="25" t="n">
        <x:v>5</x:v>
      </x:c>
      <x:c r="D10" s="26" t="n">
        <x:v>4500</x:v>
      </x:c>
      <x:c r="E10" s="26" t="n">
        <x:v>450</x:v>
      </x:c>
      <x:c r="F10" s="26" t="n">
        <x:v>12</x:v>
      </x:c>
      <x:c r="G10" s="27" t="n">
        <x:v>1</x:v>
      </x:c>
      <x:c r="H10" s="27" t="n">
        <x:v>0.55</x:v>
      </x:c>
      <x:c r="I10" s="25" t="str">
        <x:v>S01/S02/S15</x:v>
      </x:c>
      <x:c r="J10" s="28" t="n">
        <x:f>D10*E10*F10*G10/10000000</x:f>
        <x:v>2.43</x:v>
      </x:c>
      <x:c r="K10" s="28" t="n">
        <x:f>J10*H10</x:f>
        <x:v>1.3365000000000002</x:v>
      </x:c>
      <x:c r="L10" s="28" t="n">
        <x:f>J10-K10</x:f>
        <x:v>1.0935</x:v>
      </x:c>
      <x:c r="M10" s="25" t="str">
        <x:v>Commercial anchor</x:v>
      </x:c>
    </x:row>
    <x:row r="11">
      <x:c r="A11" s="25" t="str">
        <x:v>Cycling</x:v>
      </x:c>
      <x:c r="B11" s="25" t="str">
        <x:v>Hybrid</x:v>
      </x:c>
      <x:c r="C11" s="25" t="n">
        <x:v>6</x:v>
      </x:c>
      <x:c r="D11" s="26" t="n">
        <x:v>3500</x:v>
      </x:c>
      <x:c r="E11" s="26" t="n">
        <x:v>80</x:v>
      </x:c>
      <x:c r="F11" s="26" t="n">
        <x:v>12</x:v>
      </x:c>
      <x:c r="G11" s="27" t="n">
        <x:v>1</x:v>
      </x:c>
      <x:c r="H11" s="27" t="n">
        <x:v>0.55</x:v>
      </x:c>
      <x:c r="I11" s="25" t="str">
        <x:v>S01</x:v>
      </x:c>
      <x:c r="J11" s="28" t="n">
        <x:f>D11*E11*F11*G11/10000000</x:f>
        <x:v>0.336</x:v>
      </x:c>
      <x:c r="K11" s="28" t="n">
        <x:f>J11*H11</x:f>
        <x:v>0.18480000000000002</x:v>
      </x:c>
      <x:c r="L11" s="28" t="n">
        <x:f>J11-K11</x:f>
        <x:v>0.1512</x:v>
      </x:c>
      <x:c r="M11" s="25" t="str">
        <x:v>Skills circuit + partner</x:v>
      </x:c>
    </x:row>
    <x:row r="12">
      <x:c r="A12" s="25" t="str">
        <x:v>Equestrian</x:v>
      </x:c>
      <x:c r="B12" s="25" t="str">
        <x:v>Partner/off-site</x:v>
      </x:c>
      <x:c r="C12" s="25" t="n">
        <x:v>6</x:v>
      </x:c>
      <x:c r="D12" s="26" t="n">
        <x:v>8000</x:v>
      </x:c>
      <x:c r="E12" s="26" t="n">
        <x:v>30</x:v>
      </x:c>
      <x:c r="F12" s="26" t="n">
        <x:v>10</x:v>
      </x:c>
      <x:c r="G12" s="27" t="n">
        <x:v>0.3</x:v>
      </x:c>
      <x:c r="H12" s="27" t="n">
        <x:v>0.8</x:v>
      </x:c>
      <x:c r="I12" s="25" t="str">
        <x:v>S01</x:v>
      </x:c>
      <x:c r="J12" s="28" t="n">
        <x:f>D12*E12*F12*G12/10000000</x:f>
        <x:v>0.072</x:v>
      </x:c>
      <x:c r="K12" s="28" t="n">
        <x:f>J12*H12</x:f>
        <x:v>0.0576</x:v>
      </x:c>
      <x:c r="L12" s="28" t="n">
        <x:f>J12-K12</x:f>
        <x:v>0.014399999999999996</x:v>
      </x:c>
      <x:c r="M12" s="25" t="str">
        <x:v>External stable</x:v>
      </x:c>
    </x:row>
    <x:row r="13">
      <x:c r="A13" s="25" t="str">
        <x:v>Fencing</x:v>
      </x:c>
      <x:c r="B13" s="25" t="str">
        <x:v>On-site indoor</x:v>
      </x:c>
      <x:c r="C13" s="25" t="n">
        <x:v>8</x:v>
      </x:c>
      <x:c r="D13" s="26" t="n">
        <x:v>4000</x:v>
      </x:c>
      <x:c r="E13" s="26" t="n">
        <x:v>60</x:v>
      </x:c>
      <x:c r="F13" s="26" t="n">
        <x:v>12</x:v>
      </x:c>
      <x:c r="G13" s="27" t="n">
        <x:v>1</x:v>
      </x:c>
      <x:c r="H13" s="27" t="n">
        <x:v>0.55</x:v>
      </x:c>
      <x:c r="I13" s="25" t="str">
        <x:v>S01</x:v>
      </x:c>
      <x:c r="J13" s="28" t="n">
        <x:f>D13*E13*F13*G13/10000000</x:f>
        <x:v>0.288</x:v>
      </x:c>
      <x:c r="K13" s="28" t="n">
        <x:f>J13*H13</x:f>
        <x:v>0.1584</x:v>
      </x:c>
      <x:c r="L13" s="28" t="n">
        <x:f>J13-K13</x:f>
        <x:v>0.12959999999999997</x:v>
      </x:c>
      <x:c r="M13" s="25" t="str">
        <x:v>Portable pistes</x:v>
      </x:c>
    </x:row>
    <x:row r="14">
      <x:c r="A14" s="25" t="str">
        <x:v>Flag Football</x:v>
      </x:c>
      <x:c r="B14" s="25" t="str">
        <x:v>On-site</x:v>
      </x:c>
      <x:c r="C14" s="25" t="n">
        <x:v>6</x:v>
      </x:c>
      <x:c r="D14" s="26" t="n">
        <x:v>3000</x:v>
      </x:c>
      <x:c r="E14" s="26" t="n">
        <x:v>70</x:v>
      </x:c>
      <x:c r="F14" s="26" t="n">
        <x:v>12</x:v>
      </x:c>
      <x:c r="G14" s="27" t="n">
        <x:v>1</x:v>
      </x:c>
      <x:c r="H14" s="27" t="n">
        <x:v>0.5</x:v>
      </x:c>
      <x:c r="I14" s="25" t="str">
        <x:v>S01/S02</x:v>
      </x:c>
      <x:c r="J14" s="28" t="n">
        <x:f>D14*E14*F14*G14/10000000</x:f>
        <x:v>0.252</x:v>
      </x:c>
      <x:c r="K14" s="28" t="n">
        <x:f>J14*H14</x:f>
        <x:v>0.126</x:v>
      </x:c>
      <x:c r="L14" s="28" t="n">
        <x:f>J14-K14</x:f>
        <x:v>0.126</x:v>
      </x:c>
      <x:c r="M14" s="25" t="str">
        <x:v>Low-contact field</x:v>
      </x:c>
    </x:row>
    <x:row r="15">
      <x:c r="A15" s="25" t="str">
        <x:v>Football</x:v>
      </x:c>
      <x:c r="B15" s="25" t="str">
        <x:v>On-site</x:v>
      </x:c>
      <x:c r="C15" s="25" t="n">
        <x:v>4</x:v>
      </x:c>
      <x:c r="D15" s="26" t="n">
        <x:v>4000</x:v>
      </x:c>
      <x:c r="E15" s="26" t="n">
        <x:v>450</x:v>
      </x:c>
      <x:c r="F15" s="26" t="n">
        <x:v>12</x:v>
      </x:c>
      <x:c r="G15" s="27" t="n">
        <x:v>1</x:v>
      </x:c>
      <x:c r="H15" s="27" t="n">
        <x:v>0.5</x:v>
      </x:c>
      <x:c r="I15" s="25" t="str">
        <x:v>S01/S13/S14</x:v>
      </x:c>
      <x:c r="J15" s="28" t="n">
        <x:f>D15*E15*F15*G15/10000000</x:f>
        <x:v>2.16</x:v>
      </x:c>
      <x:c r="K15" s="28" t="n">
        <x:f>J15*H15</x:f>
        <x:v>1.08</x:v>
      </x:c>
      <x:c r="L15" s="28" t="n">
        <x:f>J15-K15</x:f>
        <x:v>1.08</x:v>
      </x:c>
      <x:c r="M15" s="25" t="str">
        <x:v>Commercial anchor</x:v>
      </x:c>
    </x:row>
    <x:row r="16">
      <x:c r="A16" s="25" t="str">
        <x:v>Golf</x:v>
      </x:c>
      <x:c r="B16" s="25" t="str">
        <x:v>Partner/off-site</x:v>
      </x:c>
      <x:c r="C16" s="25" t="n">
        <x:v>6</x:v>
      </x:c>
      <x:c r="D16" s="26" t="n">
        <x:v>6000</x:v>
      </x:c>
      <x:c r="E16" s="26" t="n">
        <x:v>40</x:v>
      </x:c>
      <x:c r="F16" s="26" t="n">
        <x:v>10</x:v>
      </x:c>
      <x:c r="G16" s="27" t="n">
        <x:v>0.3</x:v>
      </x:c>
      <x:c r="H16" s="27" t="n">
        <x:v>0.75</x:v>
      </x:c>
      <x:c r="I16" s="25" t="str">
        <x:v>S01</x:v>
      </x:c>
      <x:c r="J16" s="28" t="n">
        <x:f>D16*E16*F16*G16/10000000</x:f>
        <x:v>0.072</x:v>
      </x:c>
      <x:c r="K16" s="28" t="n">
        <x:f>J16*H16</x:f>
        <x:v>0.05399999999999999</x:v>
      </x:c>
      <x:c r="L16" s="28" t="n">
        <x:f>J16-K16</x:f>
        <x:v>0.018000000000000002</x:v>
      </x:c>
      <x:c r="M16" s="25" t="str">
        <x:v>Simulator/short game + course</x:v>
      </x:c>
    </x:row>
    <x:row r="17">
      <x:c r="A17" s="25" t="str">
        <x:v>Gymnastics</x:v>
      </x:c>
      <x:c r="B17" s="25" t="str">
        <x:v>On-site indoor</x:v>
      </x:c>
      <x:c r="C17" s="25" t="n">
        <x:v>4</x:v>
      </x:c>
      <x:c r="D17" s="26" t="n">
        <x:v>3500</x:v>
      </x:c>
      <x:c r="E17" s="26" t="n">
        <x:v>120</x:v>
      </x:c>
      <x:c r="F17" s="26" t="n">
        <x:v>12</x:v>
      </x:c>
      <x:c r="G17" s="27" t="n">
        <x:v>1</x:v>
      </x:c>
      <x:c r="H17" s="27" t="n">
        <x:v>0.6</x:v>
      </x:c>
      <x:c r="I17" s="25" t="str">
        <x:v>S01</x:v>
      </x:c>
      <x:c r="J17" s="28" t="n">
        <x:f>D17*E17*F17*G17/10000000</x:f>
        <x:v>0.504</x:v>
      </x:c>
      <x:c r="K17" s="28" t="n">
        <x:f>J17*H17</x:f>
        <x:v>0.3024</x:v>
      </x:c>
      <x:c r="L17" s="28" t="n">
        <x:f>J17-K17</x:f>
        <x:v>0.2016</x:v>
      </x:c>
      <x:c r="M17" s="25" t="str">
        <x:v>Foundation movement</x:v>
      </x:c>
    </x:row>
    <x:row r="18">
      <x:c r="A18" s="25" t="str">
        <x:v>Handball</x:v>
      </x:c>
      <x:c r="B18" s="25" t="str">
        <x:v>On-site</x:v>
      </x:c>
      <x:c r="C18" s="25" t="n">
        <x:v>7</x:v>
      </x:c>
      <x:c r="D18" s="26" t="n">
        <x:v>3000</x:v>
      </x:c>
      <x:c r="E18" s="26" t="n">
        <x:v>80</x:v>
      </x:c>
      <x:c r="F18" s="26" t="n">
        <x:v>12</x:v>
      </x:c>
      <x:c r="G18" s="27" t="n">
        <x:v>1</x:v>
      </x:c>
      <x:c r="H18" s="27" t="n">
        <x:v>0.5</x:v>
      </x:c>
      <x:c r="I18" s="25" t="str">
        <x:v>S01</x:v>
      </x:c>
      <x:c r="J18" s="28" t="n">
        <x:f>D18*E18*F18*G18/10000000</x:f>
        <x:v>0.288</x:v>
      </x:c>
      <x:c r="K18" s="28" t="n">
        <x:f>J18*H18</x:f>
        <x:v>0.144</x:v>
      </x:c>
      <x:c r="L18" s="28" t="n">
        <x:f>J18-K18</x:f>
        <x:v>0.144</x:v>
      </x:c>
      <x:c r="M18" s="25" t="str">
        <x:v>Multi-use court</x:v>
      </x:c>
    </x:row>
    <x:row r="19">
      <x:c r="A19" s="25" t="str">
        <x:v>Hockey</x:v>
      </x:c>
      <x:c r="B19" s="25" t="str">
        <x:v>On-site</x:v>
      </x:c>
      <x:c r="C19" s="25" t="n">
        <x:v>6</x:v>
      </x:c>
      <x:c r="D19" s="26" t="n">
        <x:v>3500</x:v>
      </x:c>
      <x:c r="E19" s="26" t="n">
        <x:v>180</x:v>
      </x:c>
      <x:c r="F19" s="26" t="n">
        <x:v>12</x:v>
      </x:c>
      <x:c r="G19" s="27" t="n">
        <x:v>1</x:v>
      </x:c>
      <x:c r="H19" s="27" t="n">
        <x:v>0.55</x:v>
      </x:c>
      <x:c r="I19" s="25" t="str">
        <x:v>S01</x:v>
      </x:c>
      <x:c r="J19" s="28" t="n">
        <x:f>D19*E19*F19*G19/10000000</x:f>
        <x:v>0.756</x:v>
      </x:c>
      <x:c r="K19" s="28" t="n">
        <x:f>J19*H19</x:f>
        <x:v>0.41580000000000006</x:v>
      </x:c>
      <x:c r="L19" s="28" t="n">
        <x:f>J19-K19</x:f>
        <x:v>0.34019999999999995</x:v>
      </x:c>
      <x:c r="M19" s="25" t="str">
        <x:v>Hockey5s/synthetic</x:v>
      </x:c>
    </x:row>
    <x:row r="20">
      <x:c r="A20" s="25" t="str">
        <x:v>Judo</x:v>
      </x:c>
      <x:c r="B20" s="25" t="str">
        <x:v>On-site indoor</x:v>
      </x:c>
      <x:c r="C20" s="25" t="n">
        <x:v>5</x:v>
      </x:c>
      <x:c r="D20" s="26" t="n">
        <x:v>3000</x:v>
      </x:c>
      <x:c r="E20" s="26" t="n">
        <x:v>100</x:v>
      </x:c>
      <x:c r="F20" s="26" t="n">
        <x:v>12</x:v>
      </x:c>
      <x:c r="G20" s="27" t="n">
        <x:v>1</x:v>
      </x:c>
      <x:c r="H20" s="27" t="n">
        <x:v>0.55</x:v>
      </x:c>
      <x:c r="I20" s="25" t="str">
        <x:v>S01</x:v>
      </x:c>
      <x:c r="J20" s="28" t="n">
        <x:f>D20*E20*F20*G20/10000000</x:f>
        <x:v>0.36</x:v>
      </x:c>
      <x:c r="K20" s="28" t="n">
        <x:f>J20*H20</x:f>
        <x:v>0.198</x:v>
      </x:c>
      <x:c r="L20" s="28" t="n">
        <x:f>J20-K20</x:f>
        <x:v>0.16199999999999998</x:v>
      </x:c>
      <x:c r="M20" s="25" t="str">
        <x:v>Matted dojo</x:v>
      </x:c>
    </x:row>
    <x:row r="21">
      <x:c r="A21" s="25" t="str">
        <x:v>Lacrosse</x:v>
      </x:c>
      <x:c r="B21" s="25" t="str">
        <x:v>On-site</x:v>
      </x:c>
      <x:c r="C21" s="25" t="n">
        <x:v>8</x:v>
      </x:c>
      <x:c r="D21" s="26" t="n">
        <x:v>3000</x:v>
      </x:c>
      <x:c r="E21" s="26" t="n">
        <x:v>60</x:v>
      </x:c>
      <x:c r="F21" s="26" t="n">
        <x:v>12</x:v>
      </x:c>
      <x:c r="G21" s="27" t="n">
        <x:v>1</x:v>
      </x:c>
      <x:c r="H21" s="27" t="n">
        <x:v>0.55</x:v>
      </x:c>
      <x:c r="I21" s="25" t="str">
        <x:v>S01/S02</x:v>
      </x:c>
      <x:c r="J21" s="28" t="n">
        <x:f>D21*E21*F21*G21/10000000</x:f>
        <x:v>0.216</x:v>
      </x:c>
      <x:c r="K21" s="28" t="n">
        <x:f>J21*H21</x:f>
        <x:v>0.1188</x:v>
      </x:c>
      <x:c r="L21" s="28" t="n">
        <x:f>J21-K21</x:f>
        <x:v>0.0972</x:v>
      </x:c>
      <x:c r="M21" s="25" t="str">
        <x:v>Sixes/shared field</x:v>
      </x:c>
    </x:row>
    <x:row r="22">
      <x:c r="A22" s="25" t="str">
        <x:v>Modern Pentathlon</x:v>
      </x:c>
      <x:c r="B22" s="25" t="str">
        <x:v>Hybrid/partner</x:v>
      </x:c>
      <x:c r="C22" s="25" t="n">
        <x:v>10</x:v>
      </x:c>
      <x:c r="D22" s="26" t="n">
        <x:v>5000</x:v>
      </x:c>
      <x:c r="E22" s="26" t="n">
        <x:v>40</x:v>
      </x:c>
      <x:c r="F22" s="26" t="n">
        <x:v>10</x:v>
      </x:c>
      <x:c r="G22" s="27" t="n">
        <x:v>0.45</x:v>
      </x:c>
      <x:c r="H22" s="27" t="n">
        <x:v>0.7</x:v>
      </x:c>
      <x:c r="I22" s="25" t="str">
        <x:v>S01</x:v>
      </x:c>
      <x:c r="J22" s="28" t="n">
        <x:f>D22*E22*F22*G22/10000000</x:f>
        <x:v>0.09</x:v>
      </x:c>
      <x:c r="K22" s="28" t="n">
        <x:f>J22*H22</x:f>
        <x:v>0.063</x:v>
      </x:c>
      <x:c r="L22" s="28" t="n">
        <x:f>J22-K22</x:f>
        <x:v>0.026999999999999996</x:v>
      </x:c>
      <x:c r="M22" s="25" t="str">
        <x:v>Run/laser on-site; swim/fencing shared</x:v>
      </x:c>
    </x:row>
    <x:row r="23">
      <x:c r="A23" s="25" t="str">
        <x:v>Rowing</x:v>
      </x:c>
      <x:c r="B23" s="25" t="str">
        <x:v>Partner/off-site</x:v>
      </x:c>
      <x:c r="C23" s="25" t="n">
        <x:v>10</x:v>
      </x:c>
      <x:c r="D23" s="26" t="n">
        <x:v>6000</x:v>
      </x:c>
      <x:c r="E23" s="26" t="n">
        <x:v>30</x:v>
      </x:c>
      <x:c r="F23" s="26" t="n">
        <x:v>10</x:v>
      </x:c>
      <x:c r="G23" s="27" t="n">
        <x:v>0.35</x:v>
      </x:c>
      <x:c r="H23" s="27" t="n">
        <x:v>0.75</x:v>
      </x:c>
      <x:c r="I23" s="25" t="str">
        <x:v>S01</x:v>
      </x:c>
      <x:c r="J23" s="28" t="n">
        <x:f>D23*E23*F23*G23/10000000</x:f>
        <x:v>0.063</x:v>
      </x:c>
      <x:c r="K23" s="28" t="n">
        <x:f>J23*H23</x:f>
        <x:v>0.04725</x:v>
      </x:c>
      <x:c r="L23" s="28" t="n">
        <x:f>J23-K23</x:f>
        <x:v>0.01575</x:v>
      </x:c>
      <x:c r="M23" s="25" t="str">
        <x:v>Ergometers + water partner</x:v>
      </x:c>
    </x:row>
    <x:row r="24">
      <x:c r="A24" s="25" t="str">
        <x:v>Rugby</x:v>
      </x:c>
      <x:c r="B24" s="25" t="str">
        <x:v>On-site</x:v>
      </x:c>
      <x:c r="C24" s="25" t="n">
        <x:v>6</x:v>
      </x:c>
      <x:c r="D24" s="26" t="n">
        <x:v>3000</x:v>
      </x:c>
      <x:c r="E24" s="26" t="n">
        <x:v>80</x:v>
      </x:c>
      <x:c r="F24" s="26" t="n">
        <x:v>12</x:v>
      </x:c>
      <x:c r="G24" s="27" t="n">
        <x:v>1</x:v>
      </x:c>
      <x:c r="H24" s="27" t="n">
        <x:v>0.55</x:v>
      </x:c>
      <x:c r="I24" s="25" t="str">
        <x:v>S01</x:v>
      </x:c>
      <x:c r="J24" s="28" t="n">
        <x:f>D24*E24*F24*G24/10000000</x:f>
        <x:v>0.288</x:v>
      </x:c>
      <x:c r="K24" s="28" t="n">
        <x:f>J24*H24</x:f>
        <x:v>0.1584</x:v>
      </x:c>
      <x:c r="L24" s="28" t="n">
        <x:f>J24-K24</x:f>
        <x:v>0.12959999999999997</x:v>
      </x:c>
      <x:c r="M24" s="25" t="str">
        <x:v>Tag rugby younger ages</x:v>
      </x:c>
    </x:row>
    <x:row r="25">
      <x:c r="A25" s="25" t="str">
        <x:v>Sailing</x:v>
      </x:c>
      <x:c r="B25" s="25" t="str">
        <x:v>Partner/off-site</x:v>
      </x:c>
      <x:c r="C25" s="25" t="n">
        <x:v>10</x:v>
      </x:c>
      <x:c r="D25" s="26" t="n">
        <x:v>7000</x:v>
      </x:c>
      <x:c r="E25" s="26" t="n">
        <x:v>25</x:v>
      </x:c>
      <x:c r="F25" s="26" t="n">
        <x:v>10</x:v>
      </x:c>
      <x:c r="G25" s="27" t="n">
        <x:v>0.3</x:v>
      </x:c>
      <x:c r="H25" s="27" t="n">
        <x:v>0.8</x:v>
      </x:c>
      <x:c r="I25" s="25" t="str">
        <x:v>S01</x:v>
      </x:c>
      <x:c r="J25" s="28" t="n">
        <x:f>D25*E25*F25*G25/10000000</x:f>
        <x:v>0.0525</x:v>
      </x:c>
      <x:c r="K25" s="28" t="n">
        <x:f>J25*H25</x:f>
        <x:v>0.042</x:v>
      </x:c>
      <x:c r="L25" s="28" t="n">
        <x:f>J25-K25</x:f>
        <x:v>0.010499999999999995</x:v>
      </x:c>
      <x:c r="M25" s="25" t="str">
        <x:v>External water venue</x:v>
      </x:c>
    </x:row>
    <x:row r="26">
      <x:c r="A26" s="25" t="str">
        <x:v>Shooting</x:v>
      </x:c>
      <x:c r="B26" s="25" t="str">
        <x:v>Regulated/partner</x:v>
      </x:c>
      <x:c r="C26" s="25" t="n">
        <x:v>10</x:v>
      </x:c>
      <x:c r="D26" s="26" t="n">
        <x:v>4500</x:v>
      </x:c>
      <x:c r="E26" s="26" t="n">
        <x:v>70</x:v>
      </x:c>
      <x:c r="F26" s="26" t="n">
        <x:v>12</x:v>
      </x:c>
      <x:c r="G26" s="27" t="n">
        <x:v>1</x:v>
      </x:c>
      <x:c r="H26" s="27" t="n">
        <x:v>0.6</x:v>
      </x:c>
      <x:c r="I26" s="25" t="str">
        <x:v>S01</x:v>
      </x:c>
      <x:c r="J26" s="28" t="n">
        <x:f>D26*E26*F26*G26/10000000</x:f>
        <x:v>0.378</x:v>
      </x:c>
      <x:c r="K26" s="28" t="n">
        <x:f>J26*H26</x:f>
        <x:v>0.2268</x:v>
      </x:c>
      <x:c r="L26" s="28" t="n">
        <x:f>J26-K26</x:f>
        <x:v>0.1512</x:v>
      </x:c>
      <x:c r="M26" s="25" t="str">
        <x:v>Laser/air subject to applicable laws/rules</x:v>
      </x:c>
    </x:row>
    <x:row r="27">
      <x:c r="A27" s="25" t="str">
        <x:v>Skateboarding</x:v>
      </x:c>
      <x:c r="B27" s="25" t="str">
        <x:v>On-site</x:v>
      </x:c>
      <x:c r="C27" s="25" t="n">
        <x:v>6</x:v>
      </x:c>
      <x:c r="D27" s="26" t="n">
        <x:v>3500</x:v>
      </x:c>
      <x:c r="E27" s="26" t="n">
        <x:v>70</x:v>
      </x:c>
      <x:c r="F27" s="26" t="n">
        <x:v>12</x:v>
      </x:c>
      <x:c r="G27" s="27" t="n">
        <x:v>1</x:v>
      </x:c>
      <x:c r="H27" s="27" t="n">
        <x:v>0.55</x:v>
      </x:c>
      <x:c r="I27" s="25" t="str">
        <x:v>S01</x:v>
      </x:c>
      <x:c r="J27" s="28" t="n">
        <x:f>D27*E27*F27*G27/10000000</x:f>
        <x:v>0.294</x:v>
      </x:c>
      <x:c r="K27" s="28" t="n">
        <x:f>J27*H27</x:f>
        <x:v>0.1617</x:v>
      </x:c>
      <x:c r="L27" s="28" t="n">
        <x:f>J27-K27</x:f>
        <x:v>0.13229999999999997</x:v>
      </x:c>
      <x:c r="M27" s="25" t="str">
        <x:v>Skills park</x:v>
      </x:c>
    </x:row>
    <x:row r="28">
      <x:c r="A28" s="25" t="str">
        <x:v>Sport Climbing</x:v>
      </x:c>
      <x:c r="B28" s="25" t="str">
        <x:v>On-site/partner</x:v>
      </x:c>
      <x:c r="C28" s="25" t="n">
        <x:v>6</x:v>
      </x:c>
      <x:c r="D28" s="26" t="n">
        <x:v>4500</x:v>
      </x:c>
      <x:c r="E28" s="26" t="n">
        <x:v>100</x:v>
      </x:c>
      <x:c r="F28" s="26" t="n">
        <x:v>12</x:v>
      </x:c>
      <x:c r="G28" s="27" t="n">
        <x:v>1</x:v>
      </x:c>
      <x:c r="H28" s="27" t="n">
        <x:v>0.55</x:v>
      </x:c>
      <x:c r="I28" s="25" t="str">
        <x:v>S01</x:v>
      </x:c>
      <x:c r="J28" s="28" t="n">
        <x:f>D28*E28*F28*G28/10000000</x:f>
        <x:v>0.54</x:v>
      </x:c>
      <x:c r="K28" s="28" t="n">
        <x:f>J28*H28</x:f>
        <x:v>0.29700000000000004</x:v>
      </x:c>
      <x:c r="L28" s="28" t="n">
        <x:f>J28-K28</x:f>
        <x:v>0.243</x:v>
      </x:c>
      <x:c r="M28" s="25" t="str">
        <x:v>Engineered wall</x:v>
      </x:c>
    </x:row>
    <x:row r="29">
      <x:c r="A29" s="25" t="str">
        <x:v>Squash</x:v>
      </x:c>
      <x:c r="B29" s="25" t="str">
        <x:v>On-site indoor</x:v>
      </x:c>
      <x:c r="C29" s="25" t="n">
        <x:v>7</x:v>
      </x:c>
      <x:c r="D29" s="26" t="n">
        <x:v>4500</x:v>
      </x:c>
      <x:c r="E29" s="26" t="n">
        <x:v>80</x:v>
      </x:c>
      <x:c r="F29" s="26" t="n">
        <x:v>12</x:v>
      </x:c>
      <x:c r="G29" s="27" t="n">
        <x:v>1</x:v>
      </x:c>
      <x:c r="H29" s="27" t="n">
        <x:v>0.5</x:v>
      </x:c>
      <x:c r="I29" s="25" t="str">
        <x:v>S01/S02</x:v>
      </x:c>
      <x:c r="J29" s="28" t="n">
        <x:f>D29*E29*F29*G29/10000000</x:f>
        <x:v>0.432</x:v>
      </x:c>
      <x:c r="K29" s="28" t="n">
        <x:f>J29*H29</x:f>
        <x:v>0.216</x:v>
      </x:c>
      <x:c r="L29" s="28" t="n">
        <x:f>J29-K29</x:f>
        <x:v>0.216</x:v>
      </x:c>
      <x:c r="M29" s="25" t="str">
        <x:v>Indoor high utilisation</x:v>
      </x:c>
    </x:row>
    <x:row r="30">
      <x:c r="A30" s="25" t="str">
        <x:v>Surfing</x:v>
      </x:c>
      <x:c r="B30" s="25" t="str">
        <x:v>Partner/off-site</x:v>
      </x:c>
      <x:c r="C30" s="25" t="n">
        <x:v>10</x:v>
      </x:c>
      <x:c r="D30" s="26" t="n">
        <x:v>8000</x:v>
      </x:c>
      <x:c r="E30" s="26" t="n">
        <x:v>20</x:v>
      </x:c>
      <x:c r="F30" s="26" t="n">
        <x:v>8</x:v>
      </x:c>
      <x:c r="G30" s="27" t="n">
        <x:v>0.25</x:v>
      </x:c>
      <x:c r="H30" s="27" t="n">
        <x:v>0.85</x:v>
      </x:c>
      <x:c r="I30" s="25" t="str">
        <x:v>S01</x:v>
      </x:c>
      <x:c r="J30" s="28" t="n">
        <x:f>D30*E30*F30*G30/10000000</x:f>
        <x:v>0.032</x:v>
      </x:c>
      <x:c r="K30" s="28" t="n">
        <x:f>J30*H30</x:f>
        <x:v>0.0272</x:v>
      </x:c>
      <x:c r="L30" s="28" t="n">
        <x:f>J30-K30</x:f>
        <x:v>0.004800000000000002</x:v>
      </x:c>
      <x:c r="M30" s="25" t="str">
        <x:v>Seasonal coastal camps</x:v>
      </x:c>
    </x:row>
    <x:row r="31">
      <x:c r="A31" s="25" t="str">
        <x:v>Table Tennis</x:v>
      </x:c>
      <x:c r="B31" s="25" t="str">
        <x:v>On-site indoor</x:v>
      </x:c>
      <x:c r="C31" s="25" t="n">
        <x:v>5</x:v>
      </x:c>
      <x:c r="D31" s="26" t="n">
        <x:v>3000</x:v>
      </x:c>
      <x:c r="E31" s="26" t="n">
        <x:v>120</x:v>
      </x:c>
      <x:c r="F31" s="26" t="n">
        <x:v>12</x:v>
      </x:c>
      <x:c r="G31" s="27" t="n">
        <x:v>1</x:v>
      </x:c>
      <x:c r="H31" s="27" t="n">
        <x:v>0.45</x:v>
      </x:c>
      <x:c r="I31" s="25" t="str">
        <x:v>S01</x:v>
      </x:c>
      <x:c r="J31" s="28" t="n">
        <x:f>D31*E31*F31*G31/10000000</x:f>
        <x:v>0.432</x:v>
      </x:c>
      <x:c r="K31" s="28" t="n">
        <x:f>J31*H31</x:f>
        <x:v>0.1944</x:v>
      </x:c>
      <x:c r="L31" s="28" t="n">
        <x:f>J31-K31</x:f>
        <x:v>0.2376</x:v>
      </x:c>
      <x:c r="M31" s="25" t="str">
        <x:v>Low space</x:v>
      </x:c>
    </x:row>
    <x:row r="32">
      <x:c r="A32" s="25" t="str">
        <x:v>Taekwondo</x:v>
      </x:c>
      <x:c r="B32" s="25" t="str">
        <x:v>On-site indoor</x:v>
      </x:c>
      <x:c r="C32" s="25" t="n">
        <x:v>5</x:v>
      </x:c>
      <x:c r="D32" s="26" t="n">
        <x:v>3000</x:v>
      </x:c>
      <x:c r="E32" s="26" t="n">
        <x:v>100</x:v>
      </x:c>
      <x:c r="F32" s="26" t="n">
        <x:v>12</x:v>
      </x:c>
      <x:c r="G32" s="27" t="n">
        <x:v>1</x:v>
      </x:c>
      <x:c r="H32" s="27" t="n">
        <x:v>0.55</x:v>
      </x:c>
      <x:c r="I32" s="25" t="str">
        <x:v>S01</x:v>
      </x:c>
      <x:c r="J32" s="28" t="n">
        <x:f>D32*E32*F32*G32/10000000</x:f>
        <x:v>0.36</x:v>
      </x:c>
      <x:c r="K32" s="28" t="n">
        <x:f>J32*H32</x:f>
        <x:v>0.198</x:v>
      </x:c>
      <x:c r="L32" s="28" t="n">
        <x:f>J32-K32</x:f>
        <x:v>0.16199999999999998</x:v>
      </x:c>
      <x:c r="M32" s="25" t="str">
        <x:v>Matted studio</x:v>
      </x:c>
    </x:row>
    <x:row r="33">
      <x:c r="A33" s="25" t="str">
        <x:v>Tennis</x:v>
      </x:c>
      <x:c r="B33" s="25" t="str">
        <x:v>On-site/partner</x:v>
      </x:c>
      <x:c r="C33" s="25" t="n">
        <x:v>5</x:v>
      </x:c>
      <x:c r="D33" s="26" t="n">
        <x:v>4500</x:v>
      </x:c>
      <x:c r="E33" s="26" t="n">
        <x:v>120</x:v>
      </x:c>
      <x:c r="F33" s="26" t="n">
        <x:v>12</x:v>
      </x:c>
      <x:c r="G33" s="27" t="n">
        <x:v>1</x:v>
      </x:c>
      <x:c r="H33" s="27" t="n">
        <x:v>0.5</x:v>
      </x:c>
      <x:c r="I33" s="25" t="str">
        <x:v>S01</x:v>
      </x:c>
      <x:c r="J33" s="28" t="n">
        <x:f>D33*E33*F33*G33/10000000</x:f>
        <x:v>0.648</x:v>
      </x:c>
      <x:c r="K33" s="28" t="n">
        <x:f>J33*H33</x:f>
        <x:v>0.324</x:v>
      </x:c>
      <x:c r="L33" s="28" t="n">
        <x:f>J33-K33</x:f>
        <x:v>0.324</x:v>
      </x:c>
      <x:c r="M33" s="25" t="str">
        <x:v>Mini tennis</x:v>
      </x:c>
    </x:row>
    <x:row r="34">
      <x:c r="A34" s="25" t="str">
        <x:v>Triathlon</x:v>
      </x:c>
      <x:c r="B34" s="25" t="str">
        <x:v>Hybrid/partner</x:v>
      </x:c>
      <x:c r="C34" s="25" t="n">
        <x:v>8</x:v>
      </x:c>
      <x:c r="D34" s="26" t="n">
        <x:v>5000</x:v>
      </x:c>
      <x:c r="E34" s="26" t="n">
        <x:v>50</x:v>
      </x:c>
      <x:c r="F34" s="26" t="n">
        <x:v>10</x:v>
      </x:c>
      <x:c r="G34" s="27" t="n">
        <x:v>0.45</x:v>
      </x:c>
      <x:c r="H34" s="27" t="n">
        <x:v>0.7</x:v>
      </x:c>
      <x:c r="I34" s="25" t="str">
        <x:v>S01</x:v>
      </x:c>
      <x:c r="J34" s="28" t="n">
        <x:f>D34*E34*F34*G34/10000000</x:f>
        <x:v>0.1125</x:v>
      </x:c>
      <x:c r="K34" s="28" t="n">
        <x:f>J34*H34</x:f>
        <x:v>0.07875</x:v>
      </x:c>
      <x:c r="L34" s="28" t="n">
        <x:f>J34-K34</x:f>
        <x:v>0.03375</x:v>
      </x:c>
      <x:c r="M34" s="25" t="str">
        <x:v>Run/bike on-site; swim partner</x:v>
      </x:c>
    </x:row>
    <x:row r="35">
      <x:c r="A35" s="25" t="str">
        <x:v>Volleyball</x:v>
      </x:c>
      <x:c r="B35" s="25" t="str">
        <x:v>On-site</x:v>
      </x:c>
      <x:c r="C35" s="25" t="n">
        <x:v>8</x:v>
      </x:c>
      <x:c r="D35" s="26" t="n">
        <x:v>3000</x:v>
      </x:c>
      <x:c r="E35" s="26" t="n">
        <x:v>100</x:v>
      </x:c>
      <x:c r="F35" s="26" t="n">
        <x:v>12</x:v>
      </x:c>
      <x:c r="G35" s="27" t="n">
        <x:v>1</x:v>
      </x:c>
      <x:c r="H35" s="27" t="n">
        <x:v>0.5</x:v>
      </x:c>
      <x:c r="I35" s="25" t="str">
        <x:v>S01</x:v>
      </x:c>
      <x:c r="J35" s="28" t="n">
        <x:f>D35*E35*F35*G35/10000000</x:f>
        <x:v>0.36</x:v>
      </x:c>
      <x:c r="K35" s="28" t="n">
        <x:f>J35*H35</x:f>
        <x:v>0.18</x:v>
      </x:c>
      <x:c r="L35" s="28" t="n">
        <x:f>J35-K35</x:f>
        <x:v>0.18</x:v>
      </x:c>
      <x:c r="M35" s="25" t="str">
        <x:v>Indoor/outdoor</x:v>
      </x:c>
    </x:row>
    <x:row r="36">
      <x:c r="A36" s="25" t="str">
        <x:v>Weightlifting</x:v>
      </x:c>
      <x:c r="B36" s="25" t="str">
        <x:v>On-site indoor</x:v>
      </x:c>
      <x:c r="C36" s="25" t="n">
        <x:v>12</x:v>
      </x:c>
      <x:c r="D36" s="26" t="n">
        <x:v>3500</x:v>
      </x:c>
      <x:c r="E36" s="26" t="n">
        <x:v>50</x:v>
      </x:c>
      <x:c r="F36" s="26" t="n">
        <x:v>12</x:v>
      </x:c>
      <x:c r="G36" s="27" t="n">
        <x:v>1</x:v>
      </x:c>
      <x:c r="H36" s="27" t="n">
        <x:v>0.55</x:v>
      </x:c>
      <x:c r="I36" s="25" t="str">
        <x:v>S01</x:v>
      </x:c>
      <x:c r="J36" s="28" t="n">
        <x:f>D36*E36*F36*G36/10000000</x:f>
        <x:v>0.21</x:v>
      </x:c>
      <x:c r="K36" s="28" t="n">
        <x:f>J36*H36</x:f>
        <x:v>0.1155</x:v>
      </x:c>
      <x:c r="L36" s="28" t="n">
        <x:f>J36-K36</x:f>
        <x:v>0.09449999999999999</x:v>
      </x:c>
      <x:c r="M36" s="25" t="str">
        <x:v>Technique / qualified supervision</x:v>
      </x:c>
    </x:row>
    <x:row r="37">
      <x:c r="A37" s="25" t="str">
        <x:v>Wrestling</x:v>
      </x:c>
      <x:c r="B37" s="25" t="str">
        <x:v>On-site indoor</x:v>
      </x:c>
      <x:c r="C37" s="25" t="n">
        <x:v>6</x:v>
      </x:c>
      <x:c r="D37" s="26" t="n">
        <x:v>3000</x:v>
      </x:c>
      <x:c r="E37" s="26" t="n">
        <x:v>80</x:v>
      </x:c>
      <x:c r="F37" s="26" t="n">
        <x:v>12</x:v>
      </x:c>
      <x:c r="G37" s="27" t="n">
        <x:v>1</x:v>
      </x:c>
      <x:c r="H37" s="27" t="n">
        <x:v>0.55</x:v>
      </x:c>
      <x:c r="I37" s="25" t="str">
        <x:v>S01</x:v>
      </x:c>
      <x:c r="J37" s="28" t="n">
        <x:f>D37*E37*F37*G37/10000000</x:f>
        <x:v>0.288</x:v>
      </x:c>
      <x:c r="K37" s="28" t="n">
        <x:f>J37*H37</x:f>
        <x:v>0.1584</x:v>
      </x:c>
      <x:c r="L37" s="28" t="n">
        <x:f>J37-K37</x:f>
        <x:v>0.12959999999999997</x:v>
      </x:c>
      <x:c r="M37" s="25" t="str">
        <x:v>Matted area</x:v>
      </x:c>
    </x:row>
  </x:sheetData>
  <x:pageMargins left="0.7" right="0.7" top="0.75" bottom="0.75" header="0.3" footer="0.3"/>
  <x:drawing xmlns:r="http://schemas.openxmlformats.org/officeDocument/2006/relationships" r:id="Rb9597a4cc40c407e"/>
</x:worksheet>
</file>

<file path=xl/worksheets/sheet6.xml><?xml version="1.0" encoding="utf-8"?>
<x:worksheet xmlns:x="http://schemas.openxmlformats.org/spreadsheetml/2006/main">
  <x:sheetFormatPr defaultRowHeight="15"/>
  <x:cols>
    <x:col min="1" max="1" width="23.6299991607666" hidden="0" customWidth="1"/>
    <x:col min="2" max="2" width="10.630000114440918" hidden="0" customWidth="1"/>
    <x:col min="3" max="3" width="15.130000114440918" hidden="0" customWidth="1"/>
    <x:col min="4" max="4" width="13" hidden="0" customWidth="1"/>
    <x:col min="5" max="5" width="14.75" hidden="0" customWidth="1"/>
    <x:col min="6" max="6" width="23.3799991607666" hidden="0" customWidth="1"/>
    <x:col min="7" max="7" width="16.1299991607666" hidden="0" customWidth="1"/>
    <x:col min="8" max="8" width="17.6299991607666" hidden="0" customWidth="1"/>
    <x:col min="9" max="9" width="38" hidden="0" customWidth="1"/>
  </x:cols>
  <x:sheetData>
    <x:row r="1">
      <x:c r="A1" s="24" t="str">
        <x:v>Programme</x:v>
      </x:c>
      <x:c r="B1" s="24" t="str">
        <x:v>Unit Price Rs.</x:v>
      </x:c>
      <x:c r="C1" s="24" t="str">
        <x:v>Units / Participants</x:v>
      </x:c>
      <x:c r="D1" s="24" t="str">
        <x:v>Months / Events</x:v>
      </x:c>
      <x:c r="E1" s="24" t="str">
        <x:v>Occupancy / Share</x:v>
      </x:c>
      <x:c r="F1" s="24" t="str">
        <x:v>Age / Customer</x:v>
      </x:c>
      <x:c r="G1" s="24" t="str">
        <x:v>Source ID</x:v>
      </x:c>
      <x:c r="H1" s="24" t="str">
        <x:v>Annual Revenue Rs. Cr</x:v>
      </x:c>
      <x:c r="I1" s="24" t="str">
        <x:v>Notes</x:v>
      </x:c>
    </x:row>
    <x:row r="2">
      <x:c r="A2" s="25" t="str">
        <x:v>Academics - core tutoring</x:v>
      </x:c>
      <x:c r="B2" s="26" t="n">
        <x:v>4500</x:v>
      </x:c>
      <x:c r="C2" s="26" t="n">
        <x:v>600</x:v>
      </x:c>
      <x:c r="D2" s="26" t="n">
        <x:v>10</x:v>
      </x:c>
      <x:c r="E2" s="27" t="n">
        <x:v>1</x:v>
      </x:c>
      <x:c r="F2" s="25" t="str">
        <x:v>Ages 7-18</x:v>
      </x:c>
      <x:c r="G2" s="25" t="str">
        <x:v>S11/S12</x:v>
      </x:c>
      <x:c r="H2" s="28" t="n">
        <x:f>B2*C2*D2*E2/10000000</x:f>
        <x:v>2.7</x:v>
      </x:c>
      <x:c r="I2" s="25" t="str">
        <x:v>Monthly fee/participant</x:v>
      </x:c>
    </x:row>
    <x:row r="3">
      <x:c r="A3" s="25" t="str">
        <x:v>STEM / Olympiad / enrichment</x:v>
      </x:c>
      <x:c r="B3" s="26" t="n">
        <x:v>4500</x:v>
      </x:c>
      <x:c r="C3" s="26" t="n">
        <x:v>250</x:v>
      </x:c>
      <x:c r="D3" s="26" t="n">
        <x:v>8</x:v>
      </x:c>
      <x:c r="E3" s="27" t="n">
        <x:v>1</x:v>
      </x:c>
      <x:c r="F3" s="25" t="str">
        <x:v>Ages 7-18</x:v>
      </x:c>
      <x:c r="G3" s="25" t="str">
        <x:v>Assumption</x:v>
      </x:c>
      <x:c r="H3" s="28" t="n">
        <x:f>B3*C3*D3*E3/10000000</x:f>
        <x:v>0.9</x:v>
      </x:c>
      <x:c r="I3" s="25" t="str">
        <x:v>Add-on</x:v>
      </x:c>
    </x:row>
    <x:row r="4">
      <x:c r="A4" s="25" t="str">
        <x:v>After-school standard</x:v>
      </x:c>
      <x:c r="B4" s="26" t="n">
        <x:v>12000</x:v>
      </x:c>
      <x:c r="C4" s="26" t="n">
        <x:v>500</x:v>
      </x:c>
      <x:c r="D4" s="26" t="n">
        <x:v>10</x:v>
      </x:c>
      <x:c r="E4" s="27" t="n">
        <x:v>1</x:v>
      </x:c>
      <x:c r="F4" s="25" t="str">
        <x:v>Ages 4-15</x:v>
      </x:c>
      <x:c r="G4" s="25" t="str">
        <x:v>Assumption</x:v>
      </x:c>
      <x:c r="H4" s="28" t="n">
        <x:f>B4*C4*D4*E4/10000000</x:f>
        <x:v>6</x:v>
      </x:c>
      <x:c r="I4" s="25" t="str">
        <x:v>Snack+sport+study</x:v>
      </x:c>
    </x:row>
    <x:row r="5">
      <x:c r="A5" s="25" t="str">
        <x:v>After-school extended</x:v>
      </x:c>
      <x:c r="B5" s="26" t="n">
        <x:v>18000</x:v>
      </x:c>
      <x:c r="C5" s="26" t="n">
        <x:v>200</x:v>
      </x:c>
      <x:c r="D5" s="26" t="n">
        <x:v>10</x:v>
      </x:c>
      <x:c r="E5" s="27" t="n">
        <x:v>1</x:v>
      </x:c>
      <x:c r="F5" s="25" t="str">
        <x:v>Ages 4-15</x:v>
      </x:c>
      <x:c r="G5" s="25" t="str">
        <x:v>Assumption</x:v>
      </x:c>
      <x:c r="H5" s="28" t="n">
        <x:f>B5*C5*D5*E5/10000000</x:f>
        <x:v>3.6</x:v>
      </x:c>
      <x:c r="I5" s="25" t="str">
        <x:v>Dinner+late pickup</x:v>
      </x:c>
    </x:row>
    <x:row r="6">
      <x:c r="A6" s="25" t="str">
        <x:v>Residential children</x:v>
      </x:c>
      <x:c r="B6" s="26" t="n">
        <x:v>45000</x:v>
      </x:c>
      <x:c r="C6" s="26" t="n">
        <x:v>60</x:v>
      </x:c>
      <x:c r="D6" s="26" t="n">
        <x:v>12</x:v>
      </x:c>
      <x:c r="E6" s="27" t="n">
        <x:v>0.75</x:v>
      </x:c>
      <x:c r="F6" s="25" t="str">
        <x:v>Recommended 7+ in base case</x:v>
      </x:c>
      <x:c r="G6" s="25" t="str">
        <x:v>S17/S21/Assumption</x:v>
      </x:c>
      <x:c r="H6" s="28" t="n">
        <x:f>B6*C6*D6*E6/10000000</x:f>
        <x:v>2.43</x:v>
      </x:c>
      <x:c r="I6" s="25" t="str">
        <x:v>Legal review required</x:v>
      </x:c>
    </x:row>
    <x:row r="7">
      <x:c r="A7" s="25" t="str">
        <x:v>Grandparents day programme</x:v>
      </x:c>
      <x:c r="B7" s="26" t="n">
        <x:v>12000</x:v>
      </x:c>
      <x:c r="C7" s="26" t="n">
        <x:v>100</x:v>
      </x:c>
      <x:c r="D7" s="26" t="n">
        <x:v>12</x:v>
      </x:c>
      <x:c r="E7" s="27" t="n">
        <x:v>1</x:v>
      </x:c>
      <x:c r="F7" s="25" t="str">
        <x:v>60+</x:v>
      </x:c>
      <x:c r="G7" s="25" t="str">
        <x:v>Assumption</x:v>
      </x:c>
      <x:c r="H7" s="28" t="n">
        <x:f>B7*C7*D7*E7/10000000</x:f>
        <x:v>1.44</x:v>
      </x:c>
      <x:c r="I7" s="25" t="str">
        <x:v>Active senior</x:v>
      </x:c>
    </x:row>
    <x:row r="8">
      <x:c r="A8" s="25" t="str">
        <x:v>Grandparents residential</x:v>
      </x:c>
      <x:c r="B8" s="26" t="n">
        <x:v>45000</x:v>
      </x:c>
      <x:c r="C8" s="26" t="n">
        <x:v>20</x:v>
      </x:c>
      <x:c r="D8" s="26" t="n">
        <x:v>12</x:v>
      </x:c>
      <x:c r="E8" s="27" t="n">
        <x:v>0.8</x:v>
      </x:c>
      <x:c r="F8" s="25" t="str">
        <x:v>60+</x:v>
      </x:c>
      <x:c r="G8" s="25" t="str">
        <x:v>Assumption</x:v>
      </x:c>
      <x:c r="H8" s="28" t="n">
        <x:f>B8*C8*D8*E8/10000000</x:f>
        <x:v>0.864</x:v>
      </x:c>
      <x:c r="I8" s="25" t="str">
        <x:v>Occupancy adjusted</x:v>
      </x:c>
    </x:row>
    <x:row r="9">
      <x:c r="A9" s="25" t="str">
        <x:v>Community membership</x:v>
      </x:c>
      <x:c r="B9" s="26" t="n">
        <x:v>3000</x:v>
      </x:c>
      <x:c r="C9" s="26" t="n">
        <x:v>500</x:v>
      </x:c>
      <x:c r="D9" s="26" t="n">
        <x:v>12</x:v>
      </x:c>
      <x:c r="E9" s="27" t="n">
        <x:v>1</x:v>
      </x:c>
      <x:c r="F9" s="25" t="str">
        <x:v>Family</x:v>
      </x:c>
      <x:c r="G9" s="25" t="str">
        <x:v>Assumption</x:v>
      </x:c>
      <x:c r="H9" s="28" t="n">
        <x:f>B9*C9*D9*E9/10000000</x:f>
        <x:v>1.8</x:v>
      </x:c>
      <x:c r="I9" s="25" t="str">
        <x:v>Residential communities</x:v>
      </x:c>
    </x:row>
    <x:row r="10">
      <x:c r="A10" s="25" t="str">
        <x:v>Family Elite membership</x:v>
      </x:c>
      <x:c r="B10" s="26" t="n">
        <x:v>10000</x:v>
      </x:c>
      <x:c r="C10" s="26" t="n">
        <x:v>200</x:v>
      </x:c>
      <x:c r="D10" s="26" t="n">
        <x:v>12</x:v>
      </x:c>
      <x:c r="E10" s="27" t="n">
        <x:v>1</x:v>
      </x:c>
      <x:c r="F10" s="25" t="str">
        <x:v>Family</x:v>
      </x:c>
      <x:c r="G10" s="25" t="str">
        <x:v>Assumption</x:v>
      </x:c>
      <x:c r="H10" s="28" t="n">
        <x:f>B10*C10*D10*E10/10000000</x:f>
        <x:v>2.4</x:v>
      </x:c>
      <x:c r="I10" s="25" t="str">
        <x:v>Premium</x:v>
      </x:c>
    </x:row>
    <x:row r="11">
      <x:c r="A11" s="25" t="str">
        <x:v>Corporate leadership days</x:v>
      </x:c>
      <x:c r="B11" s="26" t="n">
        <x:v>150000</x:v>
      </x:c>
      <x:c r="C11" s="26" t="n">
        <x:v>120</x:v>
      </x:c>
      <x:c r="D11" s="26" t="n">
        <x:v>1</x:v>
      </x:c>
      <x:c r="E11" s="27" t="n">
        <x:v>1</x:v>
      </x:c>
      <x:c r="F11" s="25" t="str">
        <x:v>Corporate</x:v>
      </x:c>
      <x:c r="G11" s="25" t="str">
        <x:v>Assumption</x:v>
      </x:c>
      <x:c r="H11" s="28" t="n">
        <x:f>B11*C11*D11*E11/10000000</x:f>
        <x:v>1.8</x:v>
      </x:c>
      <x:c r="I11" s="25" t="str">
        <x:v>Unit=event</x:v>
      </x:c>
    </x:row>
    <x:row r="12">
      <x:c r="A12" s="25" t="str">
        <x:v>School annual programmes</x:v>
      </x:c>
      <x:c r="B12" s="26" t="n">
        <x:v>800000</x:v>
      </x:c>
      <x:c r="C12" s="26" t="n">
        <x:v>20</x:v>
      </x:c>
      <x:c r="D12" s="26" t="n">
        <x:v>1</x:v>
      </x:c>
      <x:c r="E12" s="27" t="n">
        <x:v>1</x:v>
      </x:c>
      <x:c r="F12" s="25" t="str">
        <x:v>Schools</x:v>
      </x:c>
      <x:c r="G12" s="25" t="str">
        <x:v>Assumption</x:v>
      </x:c>
      <x:c r="H12" s="28" t="n">
        <x:f>B12*C12*D12*E12/10000000</x:f>
        <x:v>1.6</x:v>
      </x:c>
      <x:c r="I12" s="25" t="str">
        <x:v>Unit=contract</x:v>
      </x:c>
    </x:row>
    <x:row r="13">
      <x:c r="A13" s="25" t="str">
        <x:v>NGO / CSR programmes</x:v>
      </x:c>
      <x:c r="B13" s="26" t="n">
        <x:v>1200000</x:v>
      </x:c>
      <x:c r="C13" s="26" t="n">
        <x:v>10</x:v>
      </x:c>
      <x:c r="D13" s="26" t="n">
        <x:v>1</x:v>
      </x:c>
      <x:c r="E13" s="27" t="n">
        <x:v>1</x:v>
      </x:c>
      <x:c r="F13" s="25" t="str">
        <x:v>NGO/CSR</x:v>
      </x:c>
      <x:c r="G13" s="25" t="str">
        <x:v>Assumption</x:v>
      </x:c>
      <x:c r="H13" s="28" t="n">
        <x:f>B13*C13*D13*E13/10000000</x:f>
        <x:v>1.2</x:v>
      </x:c>
      <x:c r="I13" s="25" t="str">
        <x:v>Unit=programme</x:v>
      </x:c>
    </x:row>
    <x:row r="14">
      <x:c r="A14" s="25" t="str">
        <x:v>Facility rentals / events</x:v>
      </x:c>
      <x:c r="B14" s="26" t="n">
        <x:v>40000000</x:v>
      </x:c>
      <x:c r="C14" s="26" t="n">
        <x:v>1</x:v>
      </x:c>
      <x:c r="D14" s="26" t="n">
        <x:v>1</x:v>
      </x:c>
      <x:c r="E14" s="27" t="n">
        <x:v>1</x:v>
      </x:c>
      <x:c r="F14" s="25" t="str">
        <x:v>All</x:v>
      </x:c>
      <x:c r="G14" s="25" t="str">
        <x:v>S15/S16/Assumption</x:v>
      </x:c>
      <x:c r="H14" s="28" t="n">
        <x:f>B14*C14*D14*E14/10000000</x:f>
        <x:v>4</x:v>
      </x:c>
      <x:c r="I14" s="25" t="str">
        <x:v>Annual aggregate</x:v>
      </x:c>
    </x:row>
    <x:row r="15">
      <x:c r="A15" s="25" t="str">
        <x:v>Cafe external sales</x:v>
      </x:c>
      <x:c r="B15" s="26" t="n">
        <x:v>20000000</x:v>
      </x:c>
      <x:c r="C15" s="26" t="n">
        <x:v>1</x:v>
      </x:c>
      <x:c r="D15" s="26" t="n">
        <x:v>1</x:v>
      </x:c>
      <x:c r="E15" s="27" t="n">
        <x:v>1</x:v>
      </x:c>
      <x:c r="F15" s="25" t="str">
        <x:v>All</x:v>
      </x:c>
      <x:c r="G15" s="25" t="str">
        <x:v>Assumption</x:v>
      </x:c>
      <x:c r="H15" s="28" t="n">
        <x:f>B15*C15*D15*E15/10000000</x:f>
        <x:v>2</x:v>
      </x:c>
      <x:c r="I15" s="25" t="str">
        <x:v>Annual aggregate</x:v>
      </x:c>
    </x:row>
    <x:row r="16">
      <x:c r="A16" s="25" t="str">
        <x:v>Healthcare / physio</x:v>
      </x:c>
      <x:c r="B16" s="26" t="n">
        <x:v>12000000</x:v>
      </x:c>
      <x:c r="C16" s="26" t="n">
        <x:v>1</x:v>
      </x:c>
      <x:c r="D16" s="26" t="n">
        <x:v>1</x:v>
      </x:c>
      <x:c r="E16" s="27" t="n">
        <x:v>1</x:v>
      </x:c>
      <x:c r="F16" s="25" t="str">
        <x:v>All</x:v>
      </x:c>
      <x:c r="G16" s="25" t="str">
        <x:v>Assumption</x:v>
      </x:c>
      <x:c r="H16" s="28" t="n">
        <x:f>B16*C16*D16*E16/10000000</x:f>
        <x:v>1.2</x:v>
      </x:c>
      <x:c r="I16" s="25" t="str">
        <x:v>Annual aggregate</x:v>
      </x:c>
    </x:row>
    <x:row r="17">
      <x:c r="A17" s="25" t="str">
        <x:v>Sports management B2B</x:v>
      </x:c>
      <x:c r="B17" s="26" t="n">
        <x:v>20000000</x:v>
      </x:c>
      <x:c r="C17" s="26" t="n">
        <x:v>1</x:v>
      </x:c>
      <x:c r="D17" s="26" t="n">
        <x:v>1</x:v>
      </x:c>
      <x:c r="E17" s="27" t="n">
        <x:v>1</x:v>
      </x:c>
      <x:c r="F17" s="25" t="str">
        <x:v>Schools/corporates</x:v>
      </x:c>
      <x:c r="G17" s="25" t="str">
        <x:v>Assumption</x:v>
      </x:c>
      <x:c r="H17" s="28" t="n">
        <x:f>B17*C17*D17*E17/10000000</x:f>
        <x:v>2</x:v>
      </x:c>
      <x:c r="I17" s="25" t="str">
        <x:v>Annual aggregate</x:v>
      </x:c>
    </x:row>
    <x:row r="18">
      <x:c r="A18" s="25" t="str">
        <x:v>Transport subscription</x:v>
      </x:c>
      <x:c r="B18" s="26" t="n">
        <x:v>18000000</x:v>
      </x:c>
      <x:c r="C18" s="26" t="n">
        <x:v>1</x:v>
      </x:c>
      <x:c r="D18" s="26" t="n">
        <x:v>1</x:v>
      </x:c>
      <x:c r="E18" s="27" t="n">
        <x:v>1</x:v>
      </x:c>
      <x:c r="F18" s="25" t="str">
        <x:v>Children</x:v>
      </x:c>
      <x:c r="G18" s="25" t="str">
        <x:v>Assumption</x:v>
      </x:c>
      <x:c r="H18" s="28" t="n">
        <x:f>B18*C18*D18*E18/10000000</x:f>
        <x:v>1.8</x:v>
      </x:c>
      <x:c r="I18" s="25" t="str">
        <x:v>Annual aggregate</x:v>
      </x:c>
    </x:row>
  </x:sheetData>
  <x:pageMargins left="0.7" right="0.7" top="0.75" bottom="0.75" header="0.3" footer="0.3"/>
  <x:drawing xmlns:r="http://schemas.openxmlformats.org/officeDocument/2006/relationships" r:id="R920b29897db64e77"/>
</x:worksheet>
</file>

<file path=xl/worksheets/sheet7.xml><?xml version="1.0" encoding="utf-8"?>
<x:worksheet xmlns:x="http://schemas.openxmlformats.org/spreadsheetml/2006/main">
  <x:sheetFormatPr defaultRowHeight="15"/>
  <x:cols>
    <x:col min="1" max="1" width="11.630000114440918" hidden="0" customWidth="1"/>
    <x:col min="2" max="2" width="32.880001068115234" hidden="0" customWidth="1"/>
    <x:col min="3" max="3" width="3.25" hidden="0" customWidth="1"/>
    <x:col min="4" max="4" width="16.8799991607666" hidden="0" customWidth="1"/>
    <x:col min="5" max="5" width="5.880000114440918" hidden="0" customWidth="1"/>
    <x:col min="6" max="6" width="16.1299991607666" hidden="0" customWidth="1"/>
    <x:col min="7" max="7" width="32" hidden="0" customWidth="1"/>
    <x:col min="8" max="8" width="20.3799991607666" hidden="0" customWidth="1"/>
  </x:cols>
  <x:sheetData>
    <x:row r="1">
      <x:c r="A1" s="24" t="str">
        <x:v>Function</x:v>
      </x:c>
      <x:c r="B1" s="24" t="str">
        <x:v>Role</x:v>
      </x:c>
      <x:c r="C1" s="24" t="str">
        <x:v>FTE</x:v>
      </x:c>
      <x:c r="D1" s="24" t="str">
        <x:v>Monthly Cost/FTE Rs.</x:v>
      </x:c>
      <x:c r="E1" s="24" t="str">
        <x:v>Load %</x:v>
      </x:c>
      <x:c r="F1" s="24" t="str">
        <x:v>Source/Basis</x:v>
      </x:c>
      <x:c r="G1" s="24" t="str">
        <x:v>Operating Note</x:v>
      </x:c>
      <x:c r="H1" s="24" t="str">
        <x:v>Annual Loaded Cost Rs. Cr</x:v>
      </x:c>
    </x:row>
    <x:row r="2">
      <x:c r="A2" s="25" t="str">
        <x:v>Management</x:v>
      </x:c>
      <x:c r="B2" s="25" t="str">
        <x:v>Project / Campus Director</x:v>
      </x:c>
      <x:c r="C2" s="26" t="n">
        <x:v>1</x:v>
      </x:c>
      <x:c r="D2" s="26" t="n">
        <x:v>250000</x:v>
      </x:c>
      <x:c r="E2" s="27" t="n">
        <x:v>0.18</x:v>
      </x:c>
      <x:c r="F2" s="25" t="str">
        <x:v>Assumption</x:v>
      </x:c>
      <x:c r="G2" s="25" t="str">
        <x:v>Leadership</x:v>
      </x:c>
      <x:c r="H2" s="28" t="n">
        <x:f>C2*D2*12*(1+E2)/10000000</x:f>
        <x:v>0.354</x:v>
      </x:c>
    </x:row>
    <x:row r="3">
      <x:c r="A3" s="25" t="str">
        <x:v>Management</x:v>
      </x:c>
      <x:c r="B3" s="25" t="str">
        <x:v>COO / Operations Director</x:v>
      </x:c>
      <x:c r="C3" s="26" t="n">
        <x:v>1</x:v>
      </x:c>
      <x:c r="D3" s="26" t="n">
        <x:v>180000</x:v>
      </x:c>
      <x:c r="E3" s="27" t="n">
        <x:v>0.18</x:v>
      </x:c>
      <x:c r="F3" s="25" t="str">
        <x:v>Assumption</x:v>
      </x:c>
      <x:c r="G3" s="25" t="str">
        <x:v>Operations</x:v>
      </x:c>
      <x:c r="H3" s="28" t="n">
        <x:f>C3*D3*12*(1+E3)/10000000</x:f>
        <x:v>0.25488</x:v>
      </x:c>
    </x:row>
    <x:row r="4">
      <x:c r="A4" s="25" t="str">
        <x:v>Management</x:v>
      </x:c>
      <x:c r="B4" s="25" t="str">
        <x:v>Sports Director</x:v>
      </x:c>
      <x:c r="C4" s="26" t="n">
        <x:v>1</x:v>
      </x:c>
      <x:c r="D4" s="26" t="n">
        <x:v>150000</x:v>
      </x:c>
      <x:c r="E4" s="27" t="n">
        <x:v>0.18</x:v>
      </x:c>
      <x:c r="F4" s="25" t="str">
        <x:v>Assumption</x:v>
      </x:c>
      <x:c r="G4" s="25" t="str">
        <x:v>Technical governance</x:v>
      </x:c>
      <x:c r="H4" s="28" t="n">
        <x:f>C4*D4*12*(1+E4)/10000000</x:f>
        <x:v>0.2124</x:v>
      </x:c>
    </x:row>
    <x:row r="5">
      <x:c r="A5" s="25" t="str">
        <x:v>Management</x:v>
      </x:c>
      <x:c r="B5" s="25" t="str">
        <x:v>Academic Director</x:v>
      </x:c>
      <x:c r="C5" s="26" t="n">
        <x:v>1</x:v>
      </x:c>
      <x:c r="D5" s="26" t="n">
        <x:v>120000</x:v>
      </x:c>
      <x:c r="E5" s="27" t="n">
        <x:v>0.18</x:v>
      </x:c>
      <x:c r="F5" s="25" t="str">
        <x:v>Assumption</x:v>
      </x:c>
      <x:c r="G5" s="25" t="str">
        <x:v>Tutors/curriculum</x:v>
      </x:c>
      <x:c r="H5" s="28" t="n">
        <x:f>C5*D5*12*(1+E5)/10000000</x:f>
        <x:v>0.16992</x:v>
      </x:c>
    </x:row>
    <x:row r="6">
      <x:c r="A6" s="25" t="str">
        <x:v>Management</x:v>
      </x:c>
      <x:c r="B6" s="25" t="str">
        <x:v>Residential &amp; Family Services Director</x:v>
      </x:c>
      <x:c r="C6" s="26" t="n">
        <x:v>1</x:v>
      </x:c>
      <x:c r="D6" s="26" t="n">
        <x:v>120000</x:v>
      </x:c>
      <x:c r="E6" s="27" t="n">
        <x:v>0.18</x:v>
      </x:c>
      <x:c r="F6" s="25" t="str">
        <x:v>Assumption</x:v>
      </x:c>
      <x:c r="G6" s="25" t="str">
        <x:v>Family services</x:v>
      </x:c>
      <x:c r="H6" s="28" t="n">
        <x:f>C6*D6*12*(1+E6)/10000000</x:f>
        <x:v>0.16992</x:v>
      </x:c>
    </x:row>
    <x:row r="7">
      <x:c r="A7" s="25" t="str">
        <x:v>Management</x:v>
      </x:c>
      <x:c r="B7" s="25" t="str">
        <x:v>Finance / HR Managers</x:v>
      </x:c>
      <x:c r="C7" s="26" t="n">
        <x:v>2</x:v>
      </x:c>
      <x:c r="D7" s="26" t="n">
        <x:v>90000</x:v>
      </x:c>
      <x:c r="E7" s="27" t="n">
        <x:v>0.18</x:v>
      </x:c>
      <x:c r="F7" s="25" t="str">
        <x:v>Assumption</x:v>
      </x:c>
      <x:c r="G7" s="25" t="str">
        <x:v>Finance/HR</x:v>
      </x:c>
      <x:c r="H7" s="28" t="n">
        <x:f>C7*D7*12*(1+E7)/10000000</x:f>
        <x:v>0.25488</x:v>
      </x:c>
    </x:row>
    <x:row r="8">
      <x:c r="A8" s="25" t="str">
        <x:v>Management</x:v>
      </x:c>
      <x:c r="B8" s="25" t="str">
        <x:v>Sales / Partnerships Managers</x:v>
      </x:c>
      <x:c r="C8" s="26" t="n">
        <x:v>3</x:v>
      </x:c>
      <x:c r="D8" s="26" t="n">
        <x:v>80000</x:v>
      </x:c>
      <x:c r="E8" s="27" t="n">
        <x:v>0.18</x:v>
      </x:c>
      <x:c r="F8" s="25" t="str">
        <x:v>Assumption</x:v>
      </x:c>
      <x:c r="G8" s="25" t="str">
        <x:v>B2B</x:v>
      </x:c>
      <x:c r="H8" s="28" t="n">
        <x:f>C8*D8*12*(1+E8)/10000000</x:f>
        <x:v>0.33984</x:v>
      </x:c>
    </x:row>
    <x:row r="9">
      <x:c r="A9" s="25" t="str">
        <x:v>Administration</x:v>
      </x:c>
      <x:c r="B9" s="25" t="str">
        <x:v>Admissions / Admin Executives</x:v>
      </x:c>
      <x:c r="C9" s="26" t="n">
        <x:v>5</x:v>
      </x:c>
      <x:c r="D9" s="26" t="n">
        <x:v>45000</x:v>
      </x:c>
      <x:c r="E9" s="27" t="n">
        <x:v>0.18</x:v>
      </x:c>
      <x:c r="F9" s="25" t="str">
        <x:v>Assumption</x:v>
      </x:c>
      <x:c r="G9" s="25" t="str">
        <x:v>Admissions</x:v>
      </x:c>
      <x:c r="H9" s="28" t="n">
        <x:f>C9*D9*12*(1+E9)/10000000</x:f>
        <x:v>0.3186</x:v>
      </x:c>
    </x:row>
    <x:row r="10">
      <x:c r="A10" s="25" t="str">
        <x:v>Sports</x:v>
      </x:c>
      <x:c r="B10" s="25" t="str">
        <x:v>Core Head Coaches</x:v>
      </x:c>
      <x:c r="C10" s="26" t="n">
        <x:v>10</x:v>
      </x:c>
      <x:c r="D10" s="26" t="n">
        <x:v>75000</x:v>
      </x:c>
      <x:c r="E10" s="27" t="n">
        <x:v>0.18</x:v>
      </x:c>
      <x:c r="F10" s="25" t="str">
        <x:v>Assumption</x:v>
      </x:c>
      <x:c r="G10" s="25" t="str">
        <x:v>Core sports</x:v>
      </x:c>
      <x:c r="H10" s="28" t="n">
        <x:f>C10*D10*12*(1+E10)/10000000</x:f>
        <x:v>1.062</x:v>
      </x:c>
    </x:row>
    <x:row r="11">
      <x:c r="A11" s="25" t="str">
        <x:v>Sports</x:v>
      </x:c>
      <x:c r="B11" s="25" t="str">
        <x:v>Assistant Coaches</x:v>
      </x:c>
      <x:c r="C11" s="26" t="n">
        <x:v>20</x:v>
      </x:c>
      <x:c r="D11" s="26" t="n">
        <x:v>40000</x:v>
      </x:c>
      <x:c r="E11" s="27" t="n">
        <x:v>0.18</x:v>
      </x:c>
      <x:c r="F11" s="25" t="str">
        <x:v>Assumption</x:v>
      </x:c>
      <x:c r="G11" s="25" t="str">
        <x:v>Age groups</x:v>
      </x:c>
      <x:c r="H11" s="28" t="n">
        <x:f>C11*D11*12*(1+E11)/10000000</x:f>
        <x:v>1.1328</x:v>
      </x:c>
    </x:row>
    <x:row r="12">
      <x:c r="A12" s="25" t="str">
        <x:v>Sports</x:v>
      </x:c>
      <x:c r="B12" s="25" t="str">
        <x:v>Strength &amp; Conditioning Coaches</x:v>
      </x:c>
      <x:c r="C12" s="26" t="n">
        <x:v>3</x:v>
      </x:c>
      <x:c r="D12" s="26" t="n">
        <x:v>60000</x:v>
      </x:c>
      <x:c r="E12" s="27" t="n">
        <x:v>0.18</x:v>
      </x:c>
      <x:c r="F12" s="25" t="str">
        <x:v>Assumption</x:v>
      </x:c>
      <x:c r="G12" s="25" t="str">
        <x:v>Performance</x:v>
      </x:c>
      <x:c r="H12" s="28" t="n">
        <x:f>C12*D12*12*(1+E12)/10000000</x:f>
        <x:v>0.25488</x:v>
      </x:c>
    </x:row>
    <x:row r="13">
      <x:c r="A13" s="25" t="str">
        <x:v>Sports</x:v>
      </x:c>
      <x:c r="B13" s="25" t="str">
        <x:v>Physiotherapists</x:v>
      </x:c>
      <x:c r="C13" s="26" t="n">
        <x:v>3</x:v>
      </x:c>
      <x:c r="D13" s="26" t="n">
        <x:v>60000</x:v>
      </x:c>
      <x:c r="E13" s="27" t="n">
        <x:v>0.18</x:v>
      </x:c>
      <x:c r="F13" s="25" t="str">
        <x:v>Assumption</x:v>
      </x:c>
      <x:c r="G13" s="25" t="str">
        <x:v>Sports health</x:v>
      </x:c>
      <x:c r="H13" s="28" t="n">
        <x:f>C13*D13*12*(1+E13)/10000000</x:f>
        <x:v>0.25488</x:v>
      </x:c>
    </x:row>
    <x:row r="14">
      <x:c r="A14" s="25" t="str">
        <x:v>Sports</x:v>
      </x:c>
      <x:c r="B14" s="25" t="str">
        <x:v>Sports Science / Analysts</x:v>
      </x:c>
      <x:c r="C14" s="26" t="n">
        <x:v>2</x:v>
      </x:c>
      <x:c r="D14" s="26" t="n">
        <x:v>65000</x:v>
      </x:c>
      <x:c r="E14" s="27" t="n">
        <x:v>0.18</x:v>
      </x:c>
      <x:c r="F14" s="25" t="str">
        <x:v>Assumption</x:v>
      </x:c>
      <x:c r="G14" s="25" t="str">
        <x:v>Testing/video</x:v>
      </x:c>
      <x:c r="H14" s="28" t="n">
        <x:f>C14*D14*12*(1+E14)/10000000</x:f>
        <x:v>0.18408</x:v>
      </x:c>
    </x:row>
    <x:row r="15">
      <x:c r="A15" s="25" t="str">
        <x:v>Sports</x:v>
      </x:c>
      <x:c r="B15" s="25" t="str">
        <x:v>Visiting Olympic Specialists - FTE equivalent</x:v>
      </x:c>
      <x:c r="C15" s="26" t="n">
        <x:v>8</x:v>
      </x:c>
      <x:c r="D15" s="26" t="n">
        <x:v>65000</x:v>
      </x:c>
      <x:c r="E15" s="27" t="n">
        <x:v>0.18</x:v>
      </x:c>
      <x:c r="F15" s="25" t="str">
        <x:v>Assumption</x:v>
      </x:c>
      <x:c r="G15" s="25" t="str">
        <x:v>36-sport network</x:v>
      </x:c>
      <x:c r="H15" s="28" t="n">
        <x:f>C15*D15*12*(1+E15)/10000000</x:f>
        <x:v>0.73632</x:v>
      </x:c>
    </x:row>
    <x:row r="16">
      <x:c r="A16" s="25" t="str">
        <x:v>Academics</x:v>
      </x:c>
      <x:c r="B16" s="25" t="str">
        <x:v>Subject Tutors</x:v>
      </x:c>
      <x:c r="C16" s="26" t="n">
        <x:v>12</x:v>
      </x:c>
      <x:c r="D16" s="26" t="n">
        <x:v>45000</x:v>
      </x:c>
      <x:c r="E16" s="27" t="n">
        <x:v>0.18</x:v>
      </x:c>
      <x:c r="F16" s="25" t="str">
        <x:v>Assumption</x:v>
      </x:c>
      <x:c r="G16" s="25" t="str">
        <x:v>Core subjects</x:v>
      </x:c>
      <x:c r="H16" s="28" t="n">
        <x:f>C16*D16*12*(1+E16)/10000000</x:f>
        <x:v>0.76464</x:v>
      </x:c>
    </x:row>
    <x:row r="17">
      <x:c r="A17" s="25" t="str">
        <x:v>Academics</x:v>
      </x:c>
      <x:c r="B17" s="25" t="str">
        <x:v>Homework Coordinators</x:v>
      </x:c>
      <x:c r="C17" s="26" t="n">
        <x:v>6</x:v>
      </x:c>
      <x:c r="D17" s="26" t="n">
        <x:v>35000</x:v>
      </x:c>
      <x:c r="E17" s="27" t="n">
        <x:v>0.18</x:v>
      </x:c>
      <x:c r="F17" s="25" t="str">
        <x:v>Assumption</x:v>
      </x:c>
      <x:c r="G17" s="25" t="str">
        <x:v>After-school</x:v>
      </x:c>
      <x:c r="H17" s="28" t="n">
        <x:f>C17*D17*12*(1+E17)/10000000</x:f>
        <x:v>0.29736</x:v>
      </x:c>
    </x:row>
    <x:row r="18">
      <x:c r="A18" s="25" t="str">
        <x:v>Academics</x:v>
      </x:c>
      <x:c r="B18" s="25" t="str">
        <x:v>STEM / Robotics Tutors</x:v>
      </x:c>
      <x:c r="C18" s="26" t="n">
        <x:v>3</x:v>
      </x:c>
      <x:c r="D18" s="26" t="n">
        <x:v>50000</x:v>
      </x:c>
      <x:c r="E18" s="27" t="n">
        <x:v>0.18</x:v>
      </x:c>
      <x:c r="F18" s="25" t="str">
        <x:v>Assumption</x:v>
      </x:c>
      <x:c r="G18" s="25" t="str">
        <x:v>Enrichment</x:v>
      </x:c>
      <x:c r="H18" s="28" t="n">
        <x:f>C18*D18*12*(1+E18)/10000000</x:f>
        <x:v>0.2124</x:v>
      </x:c>
    </x:row>
    <x:row r="19">
      <x:c r="A19" s="25" t="str">
        <x:v>Academics</x:v>
      </x:c>
      <x:c r="B19" s="25" t="str">
        <x:v>Counsellors / Learning Support</x:v>
      </x:c>
      <x:c r="C19" s="26" t="n">
        <x:v>3</x:v>
      </x:c>
      <x:c r="D19" s="26" t="n">
        <x:v>55000</x:v>
      </x:c>
      <x:c r="E19" s="27" t="n">
        <x:v>0.18</x:v>
      </x:c>
      <x:c r="F19" s="25" t="str">
        <x:v>Assumption</x:v>
      </x:c>
      <x:c r="G19" s="25" t="str">
        <x:v>Wellbeing</x:v>
      </x:c>
      <x:c r="H19" s="28" t="n">
        <x:f>C19*D19*12*(1+E19)/10000000</x:f>
        <x:v>0.23364</x:v>
      </x:c>
    </x:row>
    <x:row r="20">
      <x:c r="A20" s="25" t="str">
        <x:v>Residential</x:v>
      </x:c>
      <x:c r="B20" s="25" t="str">
        <x:v>Wardens</x:v>
      </x:c>
      <x:c r="C20" s="26" t="n">
        <x:v>6</x:v>
      </x:c>
      <x:c r="D20" s="26" t="n">
        <x:v>45000</x:v>
      </x:c>
      <x:c r="E20" s="27" t="n">
        <x:v>0.18</x:v>
      </x:c>
      <x:c r="F20" s="25" t="str">
        <x:v>Assumption</x:v>
      </x:c>
      <x:c r="G20" s="25" t="str">
        <x:v>Residential</x:v>
      </x:c>
      <x:c r="H20" s="28" t="n">
        <x:f>C20*D20*12*(1+E20)/10000000</x:f>
        <x:v>0.38232</x:v>
      </x:c>
    </x:row>
    <x:row r="21">
      <x:c r="A21" s="25" t="str">
        <x:v>Residential</x:v>
      </x:c>
      <x:c r="B21" s="25" t="str">
        <x:v>Care Assistants</x:v>
      </x:c>
      <x:c r="C21" s="26" t="n">
        <x:v>8</x:v>
      </x:c>
      <x:c r="D21" s="26" t="n">
        <x:v>30000</x:v>
      </x:c>
      <x:c r="E21" s="27" t="n">
        <x:v>0.18</x:v>
      </x:c>
      <x:c r="F21" s="25" t="str">
        <x:v>Assumption</x:v>
      </x:c>
      <x:c r="G21" s="25" t="str">
        <x:v>Residential</x:v>
      </x:c>
      <x:c r="H21" s="28" t="n">
        <x:f>C21*D21*12*(1+E21)/10000000</x:f>
        <x:v>0.33984</x:v>
      </x:c>
    </x:row>
    <x:row r="22">
      <x:c r="A22" s="25" t="str">
        <x:v>Residential</x:v>
      </x:c>
      <x:c r="B22" s="25" t="str">
        <x:v>Night Residential Staff</x:v>
      </x:c>
      <x:c r="C22" s="26" t="n">
        <x:v>4</x:v>
      </x:c>
      <x:c r="D22" s="26" t="n">
        <x:v>32000</x:v>
      </x:c>
      <x:c r="E22" s="27" t="n">
        <x:v>0.18</x:v>
      </x:c>
      <x:c r="F22" s="25" t="str">
        <x:v>Assumption</x:v>
      </x:c>
      <x:c r="G22" s="25" t="str">
        <x:v>Night cover</x:v>
      </x:c>
      <x:c r="H22" s="28" t="n">
        <x:f>C22*D22*12*(1+E22)/10000000</x:f>
        <x:v>0.181248</x:v>
      </x:c>
    </x:row>
    <x:row r="23">
      <x:c r="A23" s="25" t="str">
        <x:v>Security</x:v>
      </x:c>
      <x:c r="B23" s="25" t="str">
        <x:v>Security &amp; Safeguarding Manager</x:v>
      </x:c>
      <x:c r="C23" s="26" t="n">
        <x:v>1</x:v>
      </x:c>
      <x:c r="D23" s="26" t="n">
        <x:v>65000</x:v>
      </x:c>
      <x:c r="E23" s="27" t="n">
        <x:v>0.18</x:v>
      </x:c>
      <x:c r="F23" s="25" t="str">
        <x:v>S17/S19/S20</x:v>
      </x:c>
      <x:c r="G23" s="25" t="str">
        <x:v>Governance</x:v>
      </x:c>
      <x:c r="H23" s="28" t="n">
        <x:f>C23*D23*12*(1+E23)/10000000</x:f>
        <x:v>0.09204</x:v>
      </x:c>
    </x:row>
    <x:row r="24">
      <x:c r="A24" s="25" t="str">
        <x:v>Security</x:v>
      </x:c>
      <x:c r="B24" s="25" t="str">
        <x:v>Shift Supervisors</x:v>
      </x:c>
      <x:c r="C24" s="26" t="n">
        <x:v>3</x:v>
      </x:c>
      <x:c r="D24" s="26" t="n">
        <x:v>35000</x:v>
      </x:c>
      <x:c r="E24" s="27" t="n">
        <x:v>0.18</x:v>
      </x:c>
      <x:c r="F24" s="25" t="str">
        <x:v>S19/S20</x:v>
      </x:c>
      <x:c r="G24" s="25" t="str">
        <x:v>24/7</x:v>
      </x:c>
      <x:c r="H24" s="28" t="n">
        <x:f>C24*D24*12*(1+E24)/10000000</x:f>
        <x:v>0.14868</x:v>
      </x:c>
    </x:row>
    <x:row r="25">
      <x:c r="A25" s="25" t="str">
        <x:v>Security</x:v>
      </x:c>
      <x:c r="B25" s="25" t="str">
        <x:v>Security Guards</x:v>
      </x:c>
      <x:c r="C25" s="26" t="n">
        <x:v>12</x:v>
      </x:c>
      <x:c r="D25" s="26" t="n">
        <x:v>25000</x:v>
      </x:c>
      <x:c r="E25" s="27" t="n">
        <x:v>0.18</x:v>
      </x:c>
      <x:c r="F25" s="25" t="str">
        <x:v>S19/S20</x:v>
      </x:c>
      <x:c r="G25" s="25" t="str">
        <x:v>4/shift baseline</x:v>
      </x:c>
      <x:c r="H25" s="28" t="n">
        <x:f>C25*D25*12*(1+E25)/10000000</x:f>
        <x:v>0.4248</x:v>
      </x:c>
    </x:row>
    <x:row r="26">
      <x:c r="A26" s="25" t="str">
        <x:v>Security</x:v>
      </x:c>
      <x:c r="B26" s="25" t="str">
        <x:v>Female Security Officers</x:v>
      </x:c>
      <x:c r="C26" s="26" t="n">
        <x:v>3</x:v>
      </x:c>
      <x:c r="D26" s="26" t="n">
        <x:v>27000</x:v>
      </x:c>
      <x:c r="E26" s="27" t="n">
        <x:v>0.18</x:v>
      </x:c>
      <x:c r="F26" s="25" t="str">
        <x:v>S17</x:v>
      </x:c>
      <x:c r="G26" s="25" t="str">
        <x:v>Child zones</x:v>
      </x:c>
      <x:c r="H26" s="28" t="n">
        <x:f>C26*D26*12*(1+E26)/10000000</x:f>
        <x:v>0.114696</x:v>
      </x:c>
    </x:row>
    <x:row r="27">
      <x:c r="A27" s="25" t="str">
        <x:v>Security</x:v>
      </x:c>
      <x:c r="B27" s="25" t="str">
        <x:v>CCTV / Control Room Operators</x:v>
      </x:c>
      <x:c r="C27" s="26" t="n">
        <x:v>3</x:v>
      </x:c>
      <x:c r="D27" s="26" t="n">
        <x:v>30000</x:v>
      </x:c>
      <x:c r="E27" s="27" t="n">
        <x:v>0.18</x:v>
      </x:c>
      <x:c r="F27" s="25" t="str">
        <x:v>S17</x:v>
      </x:c>
      <x:c r="G27" s="25" t="str">
        <x:v>24/7 control room</x:v>
      </x:c>
      <x:c r="H27" s="28" t="n">
        <x:f>C27*D27*12*(1+E27)/10000000</x:f>
        <x:v>0.12744</x:v>
      </x:c>
    </x:row>
    <x:row r="28">
      <x:c r="A28" s="25" t="str">
        <x:v>Security</x:v>
      </x:c>
      <x:c r="B28" s="25" t="str">
        <x:v>Access / Visitor Desk Officers</x:v>
      </x:c>
      <x:c r="C28" s="26" t="n">
        <x:v>2</x:v>
      </x:c>
      <x:c r="D28" s="26" t="n">
        <x:v>28000</x:v>
      </x:c>
      <x:c r="E28" s="27" t="n">
        <x:v>0.18</x:v>
      </x:c>
      <x:c r="F28" s="25" t="str">
        <x:v>S17</x:v>
      </x:c>
      <x:c r="G28" s="25" t="str">
        <x:v>Entry/exit</x:v>
      </x:c>
      <x:c r="H28" s="28" t="n">
        <x:f>C28*D28*12*(1+E28)/10000000</x:f>
        <x:v>0.079296</x:v>
      </x:c>
    </x:row>
    <x:row r="29">
      <x:c r="A29" s="25" t="str">
        <x:v>Housekeeping</x:v>
      </x:c>
      <x:c r="B29" s="25" t="str">
        <x:v>Housekeeping Manager</x:v>
      </x:c>
      <x:c r="C29" s="26" t="n">
        <x:v>1</x:v>
      </x:c>
      <x:c r="D29" s="26" t="n">
        <x:v>45000</x:v>
      </x:c>
      <x:c r="E29" s="27" t="n">
        <x:v>0.18</x:v>
      </x:c>
      <x:c r="F29" s="25" t="str">
        <x:v>Assumption</x:v>
      </x:c>
      <x:c r="G29" s="25" t="str">
        <x:v>Cleaning</x:v>
      </x:c>
      <x:c r="H29" s="28" t="n">
        <x:f>C29*D29*12*(1+E29)/10000000</x:f>
        <x:v>0.06372</x:v>
      </x:c>
    </x:row>
    <x:row r="30">
      <x:c r="A30" s="25" t="str">
        <x:v>Housekeeping</x:v>
      </x:c>
      <x:c r="B30" s="25" t="str">
        <x:v>Housekeeping Supervisors</x:v>
      </x:c>
      <x:c r="C30" s="26" t="n">
        <x:v>2</x:v>
      </x:c>
      <x:c r="D30" s="26" t="n">
        <x:v>30000</x:v>
      </x:c>
      <x:c r="E30" s="27" t="n">
        <x:v>0.18</x:v>
      </x:c>
      <x:c r="F30" s="25" t="str">
        <x:v>Assumption</x:v>
      </x:c>
      <x:c r="G30" s="25" t="str">
        <x:v>Shifts</x:v>
      </x:c>
      <x:c r="H30" s="28" t="n">
        <x:f>C30*D30*12*(1+E30)/10000000</x:f>
        <x:v>0.08496</x:v>
      </x:c>
    </x:row>
    <x:row r="31">
      <x:c r="A31" s="25" t="str">
        <x:v>Housekeeping</x:v>
      </x:c>
      <x:c r="B31" s="25" t="str">
        <x:v>Housekeepers</x:v>
      </x:c>
      <x:c r="C31" s="26" t="n">
        <x:v>12</x:v>
      </x:c>
      <x:c r="D31" s="26" t="n">
        <x:v>22000</x:v>
      </x:c>
      <x:c r="E31" s="27" t="n">
        <x:v>0.18</x:v>
      </x:c>
      <x:c r="F31" s="25" t="str">
        <x:v>S23/Assumption</x:v>
      </x:c>
      <x:c r="G31" s="25" t="str">
        <x:v>Buildings</x:v>
      </x:c>
      <x:c r="H31" s="28" t="n">
        <x:f>C31*D31*12*(1+E31)/10000000</x:f>
        <x:v>0.373824</x:v>
      </x:c>
    </x:row>
    <x:row r="32">
      <x:c r="A32" s="25" t="str">
        <x:v>Housekeeping</x:v>
      </x:c>
      <x:c r="B32" s="25" t="str">
        <x:v>Restroom / Laundry Attendants</x:v>
      </x:c>
      <x:c r="C32" s="26" t="n">
        <x:v>4</x:v>
      </x:c>
      <x:c r="D32" s="26" t="n">
        <x:v>22000</x:v>
      </x:c>
      <x:c r="E32" s="27" t="n">
        <x:v>0.18</x:v>
      </x:c>
      <x:c r="F32" s="25" t="str">
        <x:v>S23/Assumption</x:v>
      </x:c>
      <x:c r="G32" s="25" t="str">
        <x:v>Washrooms/linen</x:v>
      </x:c>
      <x:c r="H32" s="28" t="n">
        <x:f>C32*D32*12*(1+E32)/10000000</x:f>
        <x:v>0.124608</x:v>
      </x:c>
    </x:row>
    <x:row r="33">
      <x:c r="A33" s="25" t="str">
        <x:v>Grounds</x:v>
      </x:c>
      <x:c r="B33" s="25" t="str">
        <x:v>Grounds / Turf Manager</x:v>
      </x:c>
      <x:c r="C33" s="26" t="n">
        <x:v>1</x:v>
      </x:c>
      <x:c r="D33" s="26" t="n">
        <x:v>60000</x:v>
      </x:c>
      <x:c r="E33" s="27" t="n">
        <x:v>0.18</x:v>
      </x:c>
      <x:c r="F33" s="25" t="str">
        <x:v>Assumption</x:v>
      </x:c>
      <x:c r="G33" s="25" t="str">
        <x:v>Surfaces</x:v>
      </x:c>
      <x:c r="H33" s="28" t="n">
        <x:f>C33*D33*12*(1+E33)/10000000</x:f>
        <x:v>0.08496</x:v>
      </x:c>
    </x:row>
    <x:row r="34">
      <x:c r="A34" s="25" t="str">
        <x:v>Grounds</x:v>
      </x:c>
      <x:c r="B34" s="25" t="str">
        <x:v>Grounds Crew</x:v>
      </x:c>
      <x:c r="C34" s="26" t="n">
        <x:v>8</x:v>
      </x:c>
      <x:c r="D34" s="26" t="n">
        <x:v>28000</x:v>
      </x:c>
      <x:c r="E34" s="27" t="n">
        <x:v>0.18</x:v>
      </x:c>
      <x:c r="F34" s="25" t="str">
        <x:v>Assumption</x:v>
      </x:c>
      <x:c r="G34" s="25" t="str">
        <x:v>Grounds</x:v>
      </x:c>
      <x:c r="H34" s="28" t="n">
        <x:f>C34*D34*12*(1+E34)/10000000</x:f>
        <x:v>0.317184</x:v>
      </x:c>
    </x:row>
    <x:row r="35">
      <x:c r="A35" s="25" t="str">
        <x:v>Food</x:v>
      </x:c>
      <x:c r="B35" s="25" t="str">
        <x:v>Kitchen Manager</x:v>
      </x:c>
      <x:c r="C35" s="26" t="n">
        <x:v>1</x:v>
      </x:c>
      <x:c r="D35" s="26" t="n">
        <x:v>55000</x:v>
      </x:c>
      <x:c r="E35" s="27" t="n">
        <x:v>0.18</x:v>
      </x:c>
      <x:c r="F35" s="25" t="str">
        <x:v>S22/Assumption</x:v>
      </x:c>
      <x:c r="G35" s="25" t="str">
        <x:v>Kitchen</x:v>
      </x:c>
      <x:c r="H35" s="28" t="n">
        <x:f>C35*D35*12*(1+E35)/10000000</x:f>
        <x:v>0.07788</x:v>
      </x:c>
    </x:row>
    <x:row r="36">
      <x:c r="A36" s="25" t="str">
        <x:v>Food</x:v>
      </x:c>
      <x:c r="B36" s="25" t="str">
        <x:v>Cooks</x:v>
      </x:c>
      <x:c r="C36" s="26" t="n">
        <x:v>4</x:v>
      </x:c>
      <x:c r="D36" s="26" t="n">
        <x:v>35000</x:v>
      </x:c>
      <x:c r="E36" s="27" t="n">
        <x:v>0.18</x:v>
      </x:c>
      <x:c r="F36" s="25" t="str">
        <x:v>S22/Assumption</x:v>
      </x:c>
      <x:c r="G36" s="25" t="str">
        <x:v>Kitchen</x:v>
      </x:c>
      <x:c r="H36" s="28" t="n">
        <x:f>C36*D36*12*(1+E36)/10000000</x:f>
        <x:v>0.19824</x:v>
      </x:c>
    </x:row>
    <x:row r="37">
      <x:c r="A37" s="25" t="str">
        <x:v>Food</x:v>
      </x:c>
      <x:c r="B37" s="25" t="str">
        <x:v>Kitchen Assistants</x:v>
      </x:c>
      <x:c r="C37" s="26" t="n">
        <x:v>6</x:v>
      </x:c>
      <x:c r="D37" s="26" t="n">
        <x:v>24000</x:v>
      </x:c>
      <x:c r="E37" s="27" t="n">
        <x:v>0.18</x:v>
      </x:c>
      <x:c r="F37" s="25" t="str">
        <x:v>S22/Assumption</x:v>
      </x:c>
      <x:c r="G37" s="25" t="str">
        <x:v>Kitchen</x:v>
      </x:c>
      <x:c r="H37" s="28" t="n">
        <x:f>C37*D37*12*(1+E37)/10000000</x:f>
        <x:v>0.203904</x:v>
      </x:c>
    </x:row>
    <x:row r="38">
      <x:c r="A38" s="25" t="str">
        <x:v>Food</x:v>
      </x:c>
      <x:c r="B38" s="25" t="str">
        <x:v>Dietitian / Nutritionist</x:v>
      </x:c>
      <x:c r="C38" s="26" t="n">
        <x:v>1</x:v>
      </x:c>
      <x:c r="D38" s="26" t="n">
        <x:v>60000</x:v>
      </x:c>
      <x:c r="E38" s="27" t="n">
        <x:v>0.18</x:v>
      </x:c>
      <x:c r="F38" s="25" t="str">
        <x:v>Assumption</x:v>
      </x:c>
      <x:c r="G38" s="25" t="str">
        <x:v>Nutrition</x:v>
      </x:c>
      <x:c r="H38" s="28" t="n">
        <x:f>C38*D38*12*(1+E38)/10000000</x:f>
        <x:v>0.08496</x:v>
      </x:c>
    </x:row>
    <x:row r="39">
      <x:c r="A39" s="25" t="str">
        <x:v>Healthcare</x:v>
      </x:c>
      <x:c r="B39" s="25" t="str">
        <x:v>Nurses / EMT</x:v>
      </x:c>
      <x:c r="C39" s="26" t="n">
        <x:v>3</x:v>
      </x:c>
      <x:c r="D39" s="26" t="n">
        <x:v>40000</x:v>
      </x:c>
      <x:c r="E39" s="27" t="n">
        <x:v>0.18</x:v>
      </x:c>
      <x:c r="F39" s="25" t="str">
        <x:v>S17/Assumption</x:v>
      </x:c>
      <x:c r="G39" s="25" t="str">
        <x:v>Medical</x:v>
      </x:c>
      <x:c r="H39" s="28" t="n">
        <x:f>C39*D39*12*(1+E39)/10000000</x:f>
        <x:v>0.16992</x:v>
      </x:c>
    </x:row>
    <x:row r="40">
      <x:c r="A40" s="25" t="str">
        <x:v>Transport</x:v>
      </x:c>
      <x:c r="B40" s="25" t="str">
        <x:v>Transport Coordinator</x:v>
      </x:c>
      <x:c r="C40" s="26" t="n">
        <x:v>1</x:v>
      </x:c>
      <x:c r="D40" s="26" t="n">
        <x:v>45000</x:v>
      </x:c>
      <x:c r="E40" s="27" t="n">
        <x:v>0.18</x:v>
      </x:c>
      <x:c r="F40" s="25" t="str">
        <x:v>Assumption</x:v>
      </x:c>
      <x:c r="G40" s="25" t="str">
        <x:v>Routes</x:v>
      </x:c>
      <x:c r="H40" s="28" t="n">
        <x:f>C40*D40*12*(1+E40)/10000000</x:f>
        <x:v>0.06372</x:v>
      </x:c>
    </x:row>
    <x:row r="41">
      <x:c r="A41" s="25" t="str">
        <x:v>Transport</x:v>
      </x:c>
      <x:c r="B41" s="25" t="str">
        <x:v>Drivers</x:v>
      </x:c>
      <x:c r="C41" s="26" t="n">
        <x:v>6</x:v>
      </x:c>
      <x:c r="D41" s="26" t="n">
        <x:v>28000</x:v>
      </x:c>
      <x:c r="E41" s="27" t="n">
        <x:v>0.18</x:v>
      </x:c>
      <x:c r="F41" s="25" t="str">
        <x:v>S17/S23/Assumption</x:v>
      </x:c>
      <x:c r="G41" s="25" t="str">
        <x:v>Vehicles</x:v>
      </x:c>
      <x:c r="H41" s="28" t="n">
        <x:f>C41*D41*12*(1+E41)/10000000</x:f>
        <x:v>0.237888</x:v>
      </x:c>
    </x:row>
    <x:row r="42">
      <x:c r="A42" s="25" t="str">
        <x:v>Transport</x:v>
      </x:c>
      <x:c r="B42" s="25" t="str">
        <x:v>Bus Attendants</x:v>
      </x:c>
      <x:c r="C42" s="26" t="n">
        <x:v>6</x:v>
      </x:c>
      <x:c r="D42" s="26" t="n">
        <x:v>22000</x:v>
      </x:c>
      <x:c r="E42" s="27" t="n">
        <x:v>0.18</x:v>
      </x:c>
      <x:c r="F42" s="25" t="str">
        <x:v>S17/Assumption</x:v>
      </x:c>
      <x:c r="G42" s="25" t="str">
        <x:v>Child transport</x:v>
      </x:c>
      <x:c r="H42" s="28" t="n">
        <x:f>C42*D42*12*(1+E42)/10000000</x:f>
        <x:v>0.186912</x:v>
      </x:c>
    </x:row>
    <x:row r="43">
      <x:c r="A43" s="25" t="str">
        <x:v>IT / Facilities</x:v>
      </x:c>
      <x:c r="B43" s="25" t="str">
        <x:v>IT / Systems Administrators</x:v>
      </x:c>
      <x:c r="C43" s="26" t="n">
        <x:v>2</x:v>
      </x:c>
      <x:c r="D43" s="26" t="n">
        <x:v>50000</x:v>
      </x:c>
      <x:c r="E43" s="27" t="n">
        <x:v>0.18</x:v>
      </x:c>
      <x:c r="F43" s="25" t="str">
        <x:v>Assumption</x:v>
      </x:c>
      <x:c r="G43" s="25" t="str">
        <x:v>IT/access</x:v>
      </x:c>
      <x:c r="H43" s="28" t="n">
        <x:f>C43*D43*12*(1+E43)/10000000</x:f>
        <x:v>0.1416</x:v>
      </x:c>
    </x:row>
    <x:row r="44">
      <x:c r="A44" s="25" t="str">
        <x:v>IT / Facilities</x:v>
      </x:c>
      <x:c r="B44" s="25" t="str">
        <x:v>Facilities Technicians</x:v>
      </x:c>
      <x:c r="C44" s="26" t="n">
        <x:v>3</x:v>
      </x:c>
      <x:c r="D44" s="26" t="n">
        <x:v>35000</x:v>
      </x:c>
      <x:c r="E44" s="27" t="n">
        <x:v>0.18</x:v>
      </x:c>
      <x:c r="F44" s="25" t="str">
        <x:v>Assumption</x:v>
      </x:c>
      <x:c r="G44" s="25" t="str">
        <x:v>MEP</x:v>
      </x:c>
      <x:c r="H44" s="28" t="n">
        <x:f>C44*D44*12*(1+E44)/10000000</x:f>
        <x:v>0.14868</x:v>
      </x:c>
    </x:row>
    <x:row r="45">
      <x:c r="A45" s="25"/>
      <x:c r="B45" s="25"/>
      <x:c r="C45" s="25"/>
      <x:c r="D45" s="25"/>
      <x:c r="E45" s="25"/>
      <x:c r="F45" s="25"/>
      <x:c r="G45" s="29" t="str">
        <x:v>TOTAL PAYROLL</x:v>
      </x:c>
      <x:c r="H45" s="30" t="n">
        <x:f>SUM(H2:H44)</x:f>
        <x:v>11.660760000000002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.1299991607666" hidden="0" customWidth="1"/>
    <x:col min="2" max="2" width="68" hidden="0" customWidth="1"/>
    <x:col min="3" max="3" width="25" hidden="0" customWidth="1"/>
    <x:col min="4" max="4" width="28" hidden="0" customWidth="1"/>
  </x:cols>
  <x:sheetData>
    <x:row r="1">
      <x:c r="A1" s="24" t="str">
        <x:v>Protocol</x:v>
      </x:c>
      <x:c r="B1" s="24" t="str">
        <x:v>Requirement / Campus Standard</x:v>
      </x:c>
      <x:c r="C1" s="24" t="str">
        <x:v>Evidence / Source</x:v>
      </x:c>
      <x:c r="D1" s="24" t="str">
        <x:v>Frequency / Owner</x:v>
      </x:c>
    </x:row>
    <x:row r="2">
      <x:c r="A2" s="25" t="str">
        <x:v>Staff background checks</x:v>
      </x:c>
      <x:c r="B2" s="25" t="str">
        <x:v>Police verification/background check for every staff/contractor with child contact.</x:v>
      </x:c>
      <x:c r="C2" s="25" t="str">
        <x:v>S17</x:v>
      </x:c>
      <x:c r="D2" s="25" t="str">
        <x:v>Before joining + periodic refresh</x:v>
      </x:c>
    </x:row>
    <x:row r="3">
      <x:c r="A3" s="25" t="str">
        <x:v>Private security procurement</x:v>
      </x:c>
      <x:c r="B3" s="25" t="str">
        <x:v>Use PSARA-licensed agency or ensure applicable PSARA compliance.</x:v>
      </x:c>
      <x:c r="C3" s="25" t="str">
        <x:v>S19/S20</x:v>
      </x:c>
      <x:c r="D3" s="25" t="str">
        <x:v>Contract + annual verification</x:v>
      </x:c>
    </x:row>
    <x:row r="4">
      <x:c r="A4" s="25" t="str">
        <x:v>Perimeter</x:v>
      </x:c>
      <x:c r="B4" s="25" t="str">
        <x:v>Boundary wall/fence; controlled gates; lighting in secluded areas.</x:v>
      </x:c>
      <x:c r="C4" s="25" t="str">
        <x:v>S17</x:v>
      </x:c>
      <x:c r="D4" s="25" t="str">
        <x:v>Daily / Facilities</x:v>
      </x:c>
    </x:row>
    <x:row r="5">
      <x:c r="A5" s="25" t="str">
        <x:v>Entry / exit</x:v>
      </x:c>
      <x:c r="B5" s="25" t="str">
        <x:v>Digital + manual parent/visitor log; photo ID; purpose; host approval.</x:v>
      </x:c>
      <x:c r="C5" s="25" t="str">
        <x:v>S17</x:v>
      </x:c>
      <x:c r="D5" s="25" t="str">
        <x:v>Every visit / Gate</x:v>
      </x:c>
    </x:row>
    <x:row r="6">
      <x:c r="A6" s="25" t="str">
        <x:v>Child pickup control</x:v>
      </x:c>
      <x:c r="B6" s="25" t="str">
        <x:v>Approved pickup list, QR/OTP/photo match; late-pickup escalation.</x:v>
      </x:c>
      <x:c r="C6" s="25" t="str">
        <x:v>Campus protocol</x:v>
      </x:c>
      <x:c r="D6" s="25" t="str">
        <x:v>Every departure</x:v>
      </x:c>
    </x:row>
    <x:row r="7">
      <x:c r="A7" s="25" t="str">
        <x:v>CCTV</x:v>
      </x:c>
      <x:c r="B7" s="25" t="str">
        <x:v>Entry/exit, corridors, common/vulnerable areas; never bedrooms/toilets/changing areas; controlled access/retention.</x:v>
      </x:c>
      <x:c r="C7" s="25" t="str">
        <x:v>S17 + privacy best practice</x:v>
      </x:c>
      <x:c r="D7" s="25" t="str">
        <x:v>24/7</x:v>
      </x:c>
    </x:row>
    <x:row r="8">
      <x:c r="A8" s="25" t="str">
        <x:v>Control room</x:v>
      </x:c>
      <x:c r="B8" s="25" t="str">
        <x:v>24/7 CCTV/alarm monitoring; incident log; panic/duress buttons.</x:v>
      </x:c>
      <x:c r="C8" s="25" t="str">
        <x:v>Campus protocol</x:v>
      </x:c>
      <x:c r="D8" s="25" t="str">
        <x:v>24/7</x:v>
      </x:c>
    </x:row>
    <x:row r="9">
      <x:c r="A9" s="25" t="str">
        <x:v>Observable coaching</x:v>
      </x:c>
      <x:c r="B9" s="25" t="str">
        <x:v>Avoid isolated one-to-one child-adult situations; use observable spaces.</x:v>
      </x:c>
      <x:c r="C9" s="25" t="str">
        <x:v>Campus protocol</x:v>
      </x:c>
      <x:c r="D9" s="25" t="str">
        <x:v>Always</x:v>
      </x:c>
    </x:row>
    <x:row r="10">
      <x:c r="A10" s="25" t="str">
        <x:v>Residential zoning</x:v>
      </x:c>
      <x:c r="B10" s="25" t="str">
        <x:v>Age/gender-appropriate segregation; female staff for girls' residential areas; controlled sleeping zones.</x:v>
      </x:c>
      <x:c r="C10" s="25" t="str">
        <x:v>S17</x:v>
      </x:c>
      <x:c r="D10" s="25" t="str">
        <x:v>24/7</x:v>
      </x:c>
    </x:row>
    <x:row r="11">
      <x:c r="A11" s="25" t="str">
        <x:v>Fire / emergency</x:v>
      </x:c>
      <x:c r="B11" s="25" t="str">
        <x:v>Extinguishers, alarms, exits, assembly points, evacuation maps and drills.</x:v>
      </x:c>
      <x:c r="C11" s="25" t="str">
        <x:v>S17/S18</x:v>
      </x:c>
      <x:c r="D11" s="25" t="str">
        <x:v>Monthly check + quarterly drill</x:v>
      </x:c>
    </x:row>
    <x:row r="12">
      <x:c r="A12" s="25" t="str">
        <x:v>Medical</x:v>
      </x:c>
      <x:c r="B12" s="25" t="str">
        <x:v>Medical/sick room, first aid, AED, trained responders, ambulance/hospital tie-up.</x:v>
      </x:c>
      <x:c r="C12" s="25" t="str">
        <x:v>S17</x:v>
      </x:c>
      <x:c r="D12" s="25" t="str">
        <x:v>24/7</x:v>
      </x:c>
    </x:row>
    <x:row r="13">
      <x:c r="A13" s="25" t="str">
        <x:v>Transport</x:v>
      </x:c>
      <x:c r="B13" s="25" t="str">
        <x:v>Verified driver/attendant; GPS; boarding/alighting attendance; approved handover.</x:v>
      </x:c>
      <x:c r="C13" s="25" t="str">
        <x:v>S17 + campus protocol</x:v>
      </x:c>
      <x:c r="D13" s="25" t="str">
        <x:v>Every route</x:v>
      </x:c>
    </x:row>
    <x:row r="14">
      <x:c r="A14" s="25" t="str">
        <x:v>Child protection</x:v>
      </x:c>
      <x:c r="B14" s="25" t="str">
        <x:v>POCSO awareness, complaint/help box, escalation, zero tolerance for abuse/bullying.</x:v>
      </x:c>
      <x:c r="C14" s="25" t="str">
        <x:v>S17</x:v>
      </x:c>
      <x:c r="D14" s="25" t="str">
        <x:v>Induction + refresher</x:v>
      </x:c>
    </x:row>
    <x:row r="15">
      <x:c r="A15" s="25" t="str">
        <x:v>Cyber/privacy</x:v>
      </x:c>
      <x:c r="B15" s="25" t="str">
        <x:v>Role-based access, MFA, protected child/CCTV records, incident response.</x:v>
      </x:c>
      <x:c r="C15" s="25" t="str">
        <x:v>Campus protocol</x:v>
      </x:c>
      <x:c r="D15" s="25" t="str">
        <x:v>Continuous</x:v>
      </x:c>
    </x:row>
    <x:row r="16">
      <x:c r="A16" s="25" t="str">
        <x:v>Quarterly safety walk</x:v>
      </x:c>
      <x:c r="B16" s="25" t="str">
        <x:v>Management/staff/parent/student safety inspection.</x:v>
      </x:c>
      <x:c r="C16" s="25" t="str">
        <x:v>S17</x:v>
      </x:c>
      <x:c r="D16" s="25" t="str">
        <x:v>Quarterly</x:v>
      </x:c>
    </x:row>
    <x:row r="17">
      <x:c r="A17" s="25" t="str">
        <x:v>Vendor access</x:v>
      </x:c>
      <x:c r="B17" s="25" t="str">
        <x:v>Pre-register vendors; escort child-zone access; restricted delivery hours.</x:v>
      </x:c>
      <x:c r="C17" s="25" t="str">
        <x:v>Campus protocol</x:v>
      </x:c>
      <x:c r="D17" s="25" t="str">
        <x:v>Every visit</x:v>
      </x:c>
    </x:row>
    <x:row r="18">
      <x:c r="A18" s="25" t="str">
        <x:v>Missing child protocol</x:v>
      </x:c>
      <x:c r="B18" s="25" t="str">
        <x:v>Secure exits, CCTV review, incident commander, parent/police escalation.</x:v>
      </x:c>
      <x:c r="C18" s="25" t="str">
        <x:v>Campus protocol</x:v>
      </x:c>
      <x:c r="D18" s="25" t="str">
        <x:v>Drill + incident</x:v>
      </x:c>
    </x:row>
    <x:row r="19">
      <x:c r="A19" s="25" t="str">
        <x:v>Weather protocol</x:v>
      </x:c>
      <x:c r="B19" s="25" t="str">
        <x:v>Lightning/rain/heat closure rules, indoor relocation and hydration.</x:v>
      </x:c>
      <x:c r="C19" s="25" t="str">
        <x:v>Campus protocol</x:v>
      </x:c>
      <x:c r="D19" s="25" t="str">
        <x:v>Daily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.880000114440918" hidden="0" customWidth="1"/>
    <x:col min="2" max="2" width="44" hidden="0" customWidth="1"/>
    <x:col min="3" max="3" width="12.75" hidden="0" customWidth="1"/>
    <x:col min="4" max="4" width="10.630000114440918" hidden="0" customWidth="1"/>
    <x:col min="5" max="5" width="34" hidden="0" customWidth="1"/>
  </x:cols>
  <x:sheetData>
    <x:row r="1">
      <x:c r="A1" s="24" t="str">
        <x:v>Cost Class</x:v>
      </x:c>
      <x:c r="B1" s="24" t="str">
        <x:v>Cost Item</x:v>
      </x:c>
      <x:c r="C1" s="24" t="str">
        <x:v>Source/Basis</x:v>
      </x:c>
      <x:c r="D1" s="24" t="str">
        <x:v>Annual Rs. Cr</x:v>
      </x:c>
      <x:c r="E1" s="24" t="str">
        <x:v>Note</x:v>
      </x:c>
    </x:row>
    <x:row r="2">
      <x:c r="A2" s="25" t="str">
        <x:v>Direct Operating</x:v>
      </x:c>
      <x:c r="B2" s="25" t="str">
        <x:v>Food ingredients / meals</x:v>
      </x:c>
      <x:c r="C2" s="25" t="str">
        <x:v>Assumption</x:v>
      </x:c>
      <x:c r="D2" s="50" t="n">
        <x:v>2.4</x:v>
      </x:c>
      <x:c r="E2" s="25" t="str">
        <x:v>After-school/residential/cafe</x:v>
      </x:c>
    </x:row>
    <x:row r="3">
      <x:c r="A3" s="25" t="str">
        <x:v>Direct Operating</x:v>
      </x:c>
      <x:c r="B3" s="25" t="str">
        <x:v>Partner venue &amp; specialist sport fees</x:v>
      </x:c>
      <x:c r="C3" s="25" t="str">
        <x:v>Assumption</x:v>
      </x:c>
      <x:c r="D3" s="50" t="n">
        <x:v>1.2</x:v>
      </x:c>
      <x:c r="E3" s="25" t="str">
        <x:v>Off-site sports</x:v>
      </x:c>
    </x:row>
    <x:row r="4">
      <x:c r="A4" s="25" t="str">
        <x:v>Direct Operating</x:v>
      </x:c>
      <x:c r="B4" s="25" t="str">
        <x:v>Utilities - power/water/internet</x:v>
      </x:c>
      <x:c r="C4" s="25" t="str">
        <x:v>Assumption</x:v>
      </x:c>
      <x:c r="D4" s="50" t="n">
        <x:v>1.1</x:v>
      </x:c>
      <x:c r="E4" s="25" t="str">
        <x:v>Engineering validation</x:v>
      </x:c>
    </x:row>
    <x:row r="5">
      <x:c r="A5" s="25" t="str">
        <x:v>Direct Operating</x:v>
      </x:c>
      <x:c r="B5" s="25" t="str">
        <x:v>Transport fuel / maintenance</x:v>
      </x:c>
      <x:c r="C5" s="25" t="str">
        <x:v>Assumption</x:v>
      </x:c>
      <x:c r="D5" s="50" t="n">
        <x:v>1.2</x:v>
      </x:c>
      <x:c r="E5" s="25" t="str">
        <x:v>School pickup</x:v>
      </x:c>
    </x:row>
    <x:row r="6">
      <x:c r="A6" s="25" t="str">
        <x:v>Direct Operating</x:v>
      </x:c>
      <x:c r="B6" s="25" t="str">
        <x:v>Sports equipment replacement</x:v>
      </x:c>
      <x:c r="C6" s="25" t="str">
        <x:v>Assumption</x:v>
      </x:c>
      <x:c r="D6" s="50" t="n">
        <x:v>0.9</x:v>
      </x:c>
      <x:c r="E6" s="25" t="str">
        <x:v>Annual reserve</x:v>
      </x:c>
    </x:row>
    <x:row r="7">
      <x:c r="A7" s="25" t="str">
        <x:v>Direct Operating</x:v>
      </x:c>
      <x:c r="B7" s="25" t="str">
        <x:v>Academic / STEM materials</x:v>
      </x:c>
      <x:c r="C7" s="25" t="str">
        <x:v>Assumption</x:v>
      </x:c>
      <x:c r="D7" s="50" t="n">
        <x:v>0.3</x:v>
      </x:c>
      <x:c r="E7" s="25" t="str">
        <x:v>Consumables</x:v>
      </x:c>
    </x:row>
    <x:row r="8">
      <x:c r="A8" s="25" t="str">
        <x:v>Direct Operating</x:v>
      </x:c>
      <x:c r="B8" s="25" t="str">
        <x:v>Ground / turf maintenance materials</x:v>
      </x:c>
      <x:c r="C8" s="25" t="str">
        <x:v>Assumption</x:v>
      </x:c>
      <x:c r="D8" s="50" t="n">
        <x:v>0.85</x:v>
      </x:c>
      <x:c r="E8" s="25" t="str">
        <x:v>Grounds</x:v>
      </x:c>
    </x:row>
    <x:row r="9">
      <x:c r="A9" s="25" t="str">
        <x:v>Direct Operating</x:v>
      </x:c>
      <x:c r="B9" s="25" t="str">
        <x:v>Building / MEP maintenance</x:v>
      </x:c>
      <x:c r="C9" s="25" t="str">
        <x:v>Assumption</x:v>
      </x:c>
      <x:c r="D9" s="50" t="n">
        <x:v>0.75</x:v>
      </x:c>
      <x:c r="E9" s="25" t="str">
        <x:v>Facilities</x:v>
      </x:c>
    </x:row>
    <x:row r="10">
      <x:c r="A10" s="25" t="str">
        <x:v>Direct Operating</x:v>
      </x:c>
      <x:c r="B10" s="25" t="str">
        <x:v>Cafe COGS beyond child meal plan</x:v>
      </x:c>
      <x:c r="C10" s="25" t="str">
        <x:v>Assumption</x:v>
      </x:c>
      <x:c r="D10" s="50" t="n">
        <x:v>0.65</x:v>
      </x:c>
      <x:c r="E10" s="25" t="str">
        <x:v>Food/beverage</x:v>
      </x:c>
    </x:row>
    <x:row r="11">
      <x:c r="A11" s="25" t="str">
        <x:v>Direct Operating</x:v>
      </x:c>
      <x:c r="B11" s="25" t="str">
        <x:v>Healthcare consumables / professional share</x:v>
      </x:c>
      <x:c r="C11" s="25" t="str">
        <x:v>Assumption</x:v>
      </x:c>
      <x:c r="D11" s="50" t="n">
        <x:v>0.45</x:v>
      </x:c>
      <x:c r="E11" s="25" t="str">
        <x:v>Partner model</x:v>
      </x:c>
    </x:row>
    <x:row r="12">
      <x:c r="A12" s="25" t="str">
        <x:v>Direct Operating</x:v>
      </x:c>
      <x:c r="B12" s="25" t="str">
        <x:v>Corporate / NGO programme delivery</x:v>
      </x:c>
      <x:c r="C12" s="25" t="str">
        <x:v>Assumption</x:v>
      </x:c>
      <x:c r="D12" s="50" t="n">
        <x:v>0.45</x:v>
      </x:c>
      <x:c r="E12" s="25" t="str">
        <x:v>B2B</x:v>
      </x:c>
    </x:row>
    <x:row r="13">
      <x:c r="A13" s="25" t="str">
        <x:v>Direct Operating</x:v>
      </x:c>
      <x:c r="B13" s="25" t="str">
        <x:v>Tournament / event delivery</x:v>
      </x:c>
      <x:c r="C13" s="25" t="str">
        <x:v>Assumption</x:v>
      </x:c>
      <x:c r="D13" s="50" t="n">
        <x:v>0.5</x:v>
      </x:c>
      <x:c r="E13" s="25" t="str">
        <x:v>Events</x:v>
      </x:c>
    </x:row>
    <x:row r="14">
      <x:c r="A14" s="25" t="str">
        <x:v>Overhead</x:v>
      </x:c>
      <x:c r="B14" s="25" t="str">
        <x:v>Marketing and admissions</x:v>
      </x:c>
      <x:c r="C14" s="25" t="str">
        <x:v>Assumption</x:v>
      </x:c>
      <x:c r="D14" s="50" t="n">
        <x:v>1</x:v>
      </x:c>
      <x:c r="E14" s="25" t="str">
        <x:v>Acquisition</x:v>
      </x:c>
    </x:row>
    <x:row r="15">
      <x:c r="A15" s="25" t="str">
        <x:v>Overhead</x:v>
      </x:c>
      <x:c r="B15" s="25" t="str">
        <x:v>IT software / CRM / booking / cybersecurity</x:v>
      </x:c>
      <x:c r="C15" s="25" t="str">
        <x:v>Assumption</x:v>
      </x:c>
      <x:c r="D15" s="50" t="n">
        <x:v>0.4</x:v>
      </x:c>
      <x:c r="E15" s="25" t="str">
        <x:v>SaaS/AMC</x:v>
      </x:c>
    </x:row>
    <x:row r="16">
      <x:c r="A16" s="25" t="str">
        <x:v>Overhead</x:v>
      </x:c>
      <x:c r="B16" s="25" t="str">
        <x:v>Insurance - property/liability/accident</x:v>
      </x:c>
      <x:c r="C16" s="25" t="str">
        <x:v>Assumption</x:v>
      </x:c>
      <x:c r="D16" s="50" t="n">
        <x:v>0.45</x:v>
      </x:c>
      <x:c r="E16" s="25" t="str">
        <x:v>Quotes required</x:v>
      </x:c>
    </x:row>
    <x:row r="17">
      <x:c r="A17" s="25" t="str">
        <x:v>Overhead</x:v>
      </x:c>
      <x:c r="B17" s="25" t="str">
        <x:v>Legal / audit / compliance / licences</x:v>
      </x:c>
      <x:c r="C17" s="25" t="str">
        <x:v>Assumption</x:v>
      </x:c>
      <x:c r="D17" s="50" t="n">
        <x:v>0.35</x:v>
      </x:c>
      <x:c r="E17" s="25" t="str">
        <x:v>Professional fees</x:v>
      </x:c>
    </x:row>
    <x:row r="18">
      <x:c r="A18" s="25" t="str">
        <x:v>Overhead</x:v>
      </x:c>
      <x:c r="B18" s="25" t="str">
        <x:v>Security systems AMC / access control / CCTV</x:v>
      </x:c>
      <x:c r="C18" s="25" t="str">
        <x:v>S17/Assumption</x:v>
      </x:c>
      <x:c r="D18" s="50" t="n">
        <x:v>0.3</x:v>
      </x:c>
      <x:c r="E18" s="25" t="str">
        <x:v>Excl. payroll</x:v>
      </x:c>
    </x:row>
    <x:row r="19">
      <x:c r="A19" s="25" t="str">
        <x:v>Overhead</x:v>
      </x:c>
      <x:c r="B19" s="25" t="str">
        <x:v>Housekeeping supplies / pest / waste / laundry</x:v>
      </x:c>
      <x:c r="C19" s="25" t="str">
        <x:v>Assumption</x:v>
      </x:c>
      <x:c r="D19" s="50" t="n">
        <x:v>0.4</x:v>
      </x:c>
      <x:c r="E19" s="25" t="str">
        <x:v>Consumables</x:v>
      </x:c>
    </x:row>
    <x:row r="20">
      <x:c r="A20" s="25" t="str">
        <x:v>Overhead</x:v>
      </x:c>
      <x:c r="B20" s="25" t="str">
        <x:v>Property / municipal charges</x:v>
      </x:c>
      <x:c r="C20" s="25" t="str">
        <x:v>Assumption</x:v>
      </x:c>
      <x:c r="D20" s="50" t="n">
        <x:v>0.4</x:v>
      </x:c>
      <x:c r="E20" s="25" t="str">
        <x:v>Verify</x:v>
      </x:c>
    </x:row>
    <x:row r="21">
      <x:c r="A21" s="25" t="str">
        <x:v>Overhead</x:v>
      </x:c>
      <x:c r="B21" s="25" t="str">
        <x:v>Corporate office / travel / training</x:v>
      </x:c>
      <x:c r="C21" s="25" t="str">
        <x:v>Assumption</x:v>
      </x:c>
      <x:c r="D21" s="50" t="n">
        <x:v>0.35</x:v>
      </x:c>
      <x:c r="E21" s="25" t="str">
        <x:v>Management</x:v>
      </x:c>
    </x:row>
    <x:row r="22">
      <x:c r="A22" s="25" t="str">
        <x:v>Overhead</x:v>
      </x:c>
      <x:c r="B22" s="25" t="str">
        <x:v>Contingency reserve</x:v>
      </x:c>
      <x:c r="C22" s="25" t="str">
        <x:v>Assumption</x:v>
      </x:c>
      <x:c r="D22" s="50" t="n">
        <x:v>0.8</x:v>
      </x:c>
      <x:c r="E22" s="25" t="str">
        <x:v>Reserve</x:v>
      </x:c>
    </x:row>
    <x:row r="23">
      <x:c r="A23" s="25" t="str">
        <x:v>Payroll</x:v>
      </x:c>
      <x:c r="B23" s="25" t="str">
        <x:v>Loaded payroll total</x:v>
      </x:c>
      <x:c r="C23" s="25" t="str">
        <x:v>Staffing Model</x:v>
      </x:c>
      <x:c r="D23" s="28" t="n">
        <x:f>'Staffing Model'!H45</x:f>
        <x:v>11.660760000000002</x:v>
      </x:c>
      <x:c r="E23" s="25" t="str">
        <x:v>All manpower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7.3799991607666" hidden="0" customWidth="1"/>
    <x:col min="2" max="2" width="5.630000114440918" hidden="0" customWidth="1"/>
    <x:col min="3" max="3" width="5.630000114440918" hidden="0" customWidth="1"/>
    <x:col min="4" max="4" width="4.75" hidden="0" customWidth="1"/>
    <x:col min="5" max="5" width="5.130000114440918" hidden="0" customWidth="1"/>
    <x:col min="6" max="6" width="5.130000114440918" hidden="0" customWidth="1"/>
    <x:col min="7" max="7" width="5.130000114440918" hidden="0" customWidth="1"/>
    <x:col min="8" max="8" width="5.130000114440918" hidden="0" customWidth="1"/>
    <x:col min="9" max="9" width="5.130000114440918" hidden="0" customWidth="1"/>
    <x:col min="10" max="10" width="5.130000114440918" hidden="0" customWidth="1"/>
    <x:col min="11" max="11" width="5.130000114440918" hidden="0" customWidth="1"/>
  </x:cols>
  <x:sheetData>
    <x:row r="1">
      <x:c r="A1" s="5" t="str">
        <x:v>Metric</x:v>
      </x:c>
      <x:c r="B1" s="5" t="str">
        <x:v>Y1</x:v>
      </x:c>
      <x:c r="C1" s="5" t="str">
        <x:v>Y2</x:v>
      </x:c>
      <x:c r="D1" s="5" t="str">
        <x:v>Y3</x:v>
      </x:c>
      <x:c r="E1" s="5" t="str">
        <x:v>Y4</x:v>
      </x:c>
      <x:c r="F1" s="5" t="str">
        <x:v>Y5</x:v>
      </x:c>
      <x:c r="G1" s="5" t="str">
        <x:v>Y6</x:v>
      </x:c>
      <x:c r="H1" s="5" t="str">
        <x:v>Y7</x:v>
      </x:c>
      <x:c r="I1" s="5" t="str">
        <x:v>Y8</x:v>
      </x:c>
      <x:c r="J1" s="5" t="str">
        <x:v>Y9</x:v>
      </x:c>
      <x:c r="K1" s="5" t="str">
        <x:v>Y10</x:v>
      </x:c>
    </x:row>
    <x:row r="2">
      <x:c r="A2" t="str">
        <x:v>Revenue (Rs. Cr)</x:v>
      </x:c>
      <x:c r="B2" s="48" t="n">
        <x:v>6</x:v>
      </x:c>
      <x:c r="C2" s="48" t="n">
        <x:v>11</x:v>
      </x:c>
      <x:c r="D2" s="48" t="n">
        <x:v>18</x:v>
      </x:c>
      <x:c r="E2" s="48" t="n">
        <x:v>25</x:v>
      </x:c>
      <x:c r="F2" s="48" t="n">
        <x:v>32</x:v>
      </x:c>
      <x:c r="G2" s="48" t="n">
        <x:v>38</x:v>
      </x:c>
      <x:c r="H2" s="48" t="n">
        <x:v>43</x:v>
      </x:c>
      <x:c r="I2" s="48" t="n">
        <x:v>47</x:v>
      </x:c>
      <x:c r="J2" s="48" t="n">
        <x:v>50</x:v>
      </x:c>
      <x:c r="K2" s="48" t="n">
        <x:v>53.411</x:v>
      </x:c>
    </x:row>
    <x:row r="3">
      <x:c r="A3" t="str">
        <x:v>Operating Cost (Rs. Cr)</x:v>
      </x:c>
      <x:c r="B3" s="48" t="n">
        <x:v>10</x:v>
      </x:c>
      <x:c r="C3" s="48" t="n">
        <x:v>13</x:v>
      </x:c>
      <x:c r="D3" s="48" t="n">
        <x:v>16</x:v>
      </x:c>
      <x:c r="E3" s="48" t="n">
        <x:v>18.5</x:v>
      </x:c>
      <x:c r="F3" s="48" t="n">
        <x:v>21</x:v>
      </x:c>
      <x:c r="G3" s="48" t="n">
        <x:v>23</x:v>
      </x:c>
      <x:c r="H3" s="48" t="n">
        <x:v>24.5</x:v>
      </x:c>
      <x:c r="I3" s="48" t="n">
        <x:v>25.5</x:v>
      </x:c>
      <x:c r="J3" s="48" t="n">
        <x:v>26.2</x:v>
      </x:c>
      <x:c r="K3" s="48" t="n">
        <x:v>26.86076</x:v>
      </x:c>
    </x:row>
    <x:row r="4">
      <x:c r="A4" t="str">
        <x:v>EBITDA (Rs. Cr)</x:v>
      </x:c>
      <x:c r="B4" s="20" t="n">
        <x:f>B2-B3</x:f>
        <x:v>-4</x:v>
      </x:c>
      <x:c r="C4" s="20" t="n">
        <x:f>C2-C3</x:f>
        <x:v>-2</x:v>
      </x:c>
      <x:c r="D4" s="20" t="n">
        <x:f>D2-D3</x:f>
        <x:v>2</x:v>
      </x:c>
      <x:c r="E4" s="20" t="n">
        <x:f>E2-E3</x:f>
        <x:v>6.5</x:v>
      </x:c>
      <x:c r="F4" s="20" t="n">
        <x:f>F2-F3</x:f>
        <x:v>11</x:v>
      </x:c>
      <x:c r="G4" s="20" t="n">
        <x:f>G2-G3</x:f>
        <x:v>15</x:v>
      </x:c>
      <x:c r="H4" s="20" t="n">
        <x:f>H2-H3</x:f>
        <x:v>18.5</x:v>
      </x:c>
      <x:c r="I4" s="20" t="n">
        <x:f>I2-I3</x:f>
        <x:v>21.5</x:v>
      </x:c>
      <x:c r="J4" s="20" t="n">
        <x:f>J2-J3</x:f>
        <x:v>23.8</x:v>
      </x:c>
      <x:c r="K4" s="20" t="n">
        <x:f>K2-K3</x:f>
        <x:v>26.550240000000002</x:v>
      </x:c>
    </x:row>
    <x:row r="5">
      <x:c r="A5" t="str">
        <x:v>EBITDA Margin</x:v>
      </x:c>
      <x:c r="B5" s="44" t="n">
        <x:f>B4/B2</x:f>
        <x:v>-0.6666666666666666</x:v>
      </x:c>
      <x:c r="C5" s="44" t="n">
        <x:f>C4/C2</x:f>
        <x:v>-0.18181818181818182</x:v>
      </x:c>
      <x:c r="D5" s="44" t="n">
        <x:f>D4/D2</x:f>
        <x:v>0.1111111111111111</x:v>
      </x:c>
      <x:c r="E5" s="44" t="n">
        <x:f>E4/E2</x:f>
        <x:v>0.26</x:v>
      </x:c>
      <x:c r="F5" s="44" t="n">
        <x:f>F4/F2</x:f>
        <x:v>0.34375</x:v>
      </x:c>
      <x:c r="G5" s="44" t="n">
        <x:f>G4/G2</x:f>
        <x:v>0.39473684210526316</x:v>
      </x:c>
      <x:c r="H5" s="44" t="n">
        <x:f>H4/H2</x:f>
        <x:v>0.43023255813953487</x:v>
      </x:c>
      <x:c r="I5" s="44" t="n">
        <x:f>I4/I2</x:f>
        <x:v>0.4574468085106383</x:v>
      </x:c>
      <x:c r="J5" s="44" t="n">
        <x:f>J4/J2</x:f>
        <x:v>0.47600000000000003</x:v>
      </x:c>
      <x:c r="K5" s="44" t="n">
        <x:f>K4/K2</x:f>
        <x:v>0.49709310816124025</x:v>
      </x:c>
    </x:row>
  </x:sheetData>
  <x:pageMargins left="0.7" right="0.7" top="0.75" bottom="0.75" header="0.3" footer="0.3"/>
  <x:drawing xmlns:r="http://schemas.openxmlformats.org/officeDocument/2006/relationships" r:id="R2cfd26fafdb34ee5"/>
</x:worksheet>
</file>

<file path=xl/worksheets/sheet11.xml><?xml version="1.0" encoding="utf-8"?>
<x:worksheet xmlns:x="http://schemas.openxmlformats.org/spreadsheetml/2006/main">
  <x:sheetFormatPr defaultRowHeight="15"/>
  <x:cols>
    <x:col min="1" max="1" width="3.880000114440918" hidden="0" customWidth="1"/>
    <x:col min="2" max="2" width="15.75" hidden="0" customWidth="1"/>
    <x:col min="3" max="3" width="10.380000114440918" hidden="0" customWidth="1"/>
    <x:col min="4" max="4" width="11.130000114440918" hidden="0" customWidth="1"/>
    <x:col min="5" max="5" width="11.880000114440918" hidden="0" customWidth="1"/>
    <x:col min="6" max="6" width="14.880000114440918" hidden="0" customWidth="1"/>
    <x:col min="7" max="7" width="18.75" hidden="0" customWidth="1"/>
    <x:col min="8" max="8" width="5.130000114440918" hidden="0" customWidth="1"/>
    <x:col min="9" max="9" width="14.75" hidden="0" customWidth="1"/>
  </x:cols>
  <x:sheetData>
    <x:row r="1">
      <x:c r="A1" s="5" t="str">
        <x:v>Year</x:v>
      </x:c>
      <x:c r="B1" s="5" t="str">
        <x:v>Opening Debt Rs. Cr</x:v>
      </x:c>
      <x:c r="C1" s="5" t="str">
        <x:v>Interest Rate</x:v>
      </x:c>
      <x:c r="D1" s="5" t="str">
        <x:v>Interest Rs. Cr</x:v>
      </x:c>
      <x:c r="E1" s="5" t="str">
        <x:v>Principal Rs. Cr</x:v>
      </x:c>
      <x:c r="F1" s="5" t="str">
        <x:v>Debt Service Rs. Cr</x:v>
      </x:c>
      <x:c r="G1" s="5" t="str">
        <x:v>Operating EBITDA Rs. Cr</x:v>
      </x:c>
      <x:c r="H1" s="5" t="str">
        <x:v>DSCR</x:v>
      </x:c>
      <x:c r="I1" s="5" t="str">
        <x:v>Closing Debt Rs. Cr</x:v>
      </x:c>
    </x:row>
    <x:row r="2">
      <x:c r="A2" t="n">
        <x:v>1</x:v>
      </x:c>
      <x:c r="B2" s="48" t="n">
        <x:v>650</x:v>
      </x:c>
      <x:c r="C2" s="48" t="n">
        <x:v>0.1</x:v>
      </x:c>
      <x:c r="D2" s="20" t="n">
        <x:f>B2*C2</x:f>
        <x:v>65</x:v>
      </x:c>
      <x:c r="E2" s="48" t="n">
        <x:v>65</x:v>
      </x:c>
      <x:c r="F2" s="20" t="n">
        <x:f>D2+E2</x:f>
        <x:v>130</x:v>
      </x:c>
      <x:c r="G2" s="20" t="n">
        <x:v>-4</x:v>
      </x:c>
      <x:c r="H2" s="52" t="n">
        <x:f>G2/F2</x:f>
        <x:v>-0.03076923076923077</x:v>
      </x:c>
      <x:c r="I2" s="20" t="n">
        <x:v>585</x:v>
      </x:c>
    </x:row>
    <x:row r="3">
      <x:c r="A3" t="n">
        <x:v>2</x:v>
      </x:c>
      <x:c r="B3" s="48" t="n">
        <x:v>585</x:v>
      </x:c>
      <x:c r="C3" s="48" t="n">
        <x:v>0.1</x:v>
      </x:c>
      <x:c r="D3" s="20" t="n">
        <x:f>B3*C3</x:f>
        <x:v>58.5</x:v>
      </x:c>
      <x:c r="E3" s="48" t="n">
        <x:v>65</x:v>
      </x:c>
      <x:c r="F3" s="20" t="n">
        <x:f>D3+E3</x:f>
        <x:v>123.5</x:v>
      </x:c>
      <x:c r="G3" s="20" t="n">
        <x:v>-2</x:v>
      </x:c>
      <x:c r="H3" s="52" t="n">
        <x:f>G3/F3</x:f>
        <x:v>-0.016194331983805668</x:v>
      </x:c>
      <x:c r="I3" s="20" t="n">
        <x:v>520</x:v>
      </x:c>
    </x:row>
    <x:row r="4">
      <x:c r="A4" t="n">
        <x:v>3</x:v>
      </x:c>
      <x:c r="B4" s="48" t="n">
        <x:v>520</x:v>
      </x:c>
      <x:c r="C4" s="48" t="n">
        <x:v>0.1</x:v>
      </x:c>
      <x:c r="D4" s="20" t="n">
        <x:f>B4*C4</x:f>
        <x:v>52</x:v>
      </x:c>
      <x:c r="E4" s="48" t="n">
        <x:v>65</x:v>
      </x:c>
      <x:c r="F4" s="20" t="n">
        <x:f>D4+E4</x:f>
        <x:v>117</x:v>
      </x:c>
      <x:c r="G4" s="20" t="n">
        <x:v>2</x:v>
      </x:c>
      <x:c r="H4" s="52" t="n">
        <x:f>G4/F4</x:f>
        <x:v>0.017094017094017096</x:v>
      </x:c>
      <x:c r="I4" s="20" t="n">
        <x:v>455</x:v>
      </x:c>
    </x:row>
    <x:row r="5">
      <x:c r="A5" t="n">
        <x:v>4</x:v>
      </x:c>
      <x:c r="B5" s="48" t="n">
        <x:v>455</x:v>
      </x:c>
      <x:c r="C5" s="48" t="n">
        <x:v>0.1</x:v>
      </x:c>
      <x:c r="D5" s="20" t="n">
        <x:f>B5*C5</x:f>
        <x:v>45.5</x:v>
      </x:c>
      <x:c r="E5" s="48" t="n">
        <x:v>65</x:v>
      </x:c>
      <x:c r="F5" s="20" t="n">
        <x:f>D5+E5</x:f>
        <x:v>110.5</x:v>
      </x:c>
      <x:c r="G5" s="20" t="n">
        <x:v>6.5</x:v>
      </x:c>
      <x:c r="H5" s="52" t="n">
        <x:f>G5/F5</x:f>
        <x:v>0.058823529411764705</x:v>
      </x:c>
      <x:c r="I5" s="20" t="n">
        <x:v>390</x:v>
      </x:c>
    </x:row>
    <x:row r="6">
      <x:c r="A6" t="n">
        <x:v>5</x:v>
      </x:c>
      <x:c r="B6" s="48" t="n">
        <x:v>390</x:v>
      </x:c>
      <x:c r="C6" s="48" t="n">
        <x:v>0.1</x:v>
      </x:c>
      <x:c r="D6" s="20" t="n">
        <x:f>B6*C6</x:f>
        <x:v>39</x:v>
      </x:c>
      <x:c r="E6" s="48" t="n">
        <x:v>65</x:v>
      </x:c>
      <x:c r="F6" s="20" t="n">
        <x:f>D6+E6</x:f>
        <x:v>104</x:v>
      </x:c>
      <x:c r="G6" s="20" t="n">
        <x:v>11</x:v>
      </x:c>
      <x:c r="H6" s="52" t="n">
        <x:f>G6/F6</x:f>
        <x:v>0.10576923076923077</x:v>
      </x:c>
      <x:c r="I6" s="20" t="n">
        <x:v>325</x:v>
      </x:c>
    </x:row>
    <x:row r="7">
      <x:c r="A7" t="n">
        <x:v>6</x:v>
      </x:c>
      <x:c r="B7" s="48" t="n">
        <x:v>325</x:v>
      </x:c>
      <x:c r="C7" s="48" t="n">
        <x:v>0.1</x:v>
      </x:c>
      <x:c r="D7" s="20" t="n">
        <x:f>B7*C7</x:f>
        <x:v>32.5</x:v>
      </x:c>
      <x:c r="E7" s="48" t="n">
        <x:v>65</x:v>
      </x:c>
      <x:c r="F7" s="20" t="n">
        <x:f>D7+E7</x:f>
        <x:v>97.5</x:v>
      </x:c>
      <x:c r="G7" s="20" t="n">
        <x:v>15</x:v>
      </x:c>
      <x:c r="H7" s="52" t="n">
        <x:f>G7/F7</x:f>
        <x:v>0.15384615384615385</x:v>
      </x:c>
      <x:c r="I7" s="20" t="n">
        <x:v>260</x:v>
      </x:c>
    </x:row>
    <x:row r="8">
      <x:c r="A8" t="n">
        <x:v>7</x:v>
      </x:c>
      <x:c r="B8" s="48" t="n">
        <x:v>260</x:v>
      </x:c>
      <x:c r="C8" s="48" t="n">
        <x:v>0.1</x:v>
      </x:c>
      <x:c r="D8" s="20" t="n">
        <x:f>B8*C8</x:f>
        <x:v>26</x:v>
      </x:c>
      <x:c r="E8" s="48" t="n">
        <x:v>65</x:v>
      </x:c>
      <x:c r="F8" s="20" t="n">
        <x:f>D8+E8</x:f>
        <x:v>91</x:v>
      </x:c>
      <x:c r="G8" s="20" t="n">
        <x:v>18.5</x:v>
      </x:c>
      <x:c r="H8" s="52" t="n">
        <x:f>G8/F8</x:f>
        <x:v>0.2032967032967033</x:v>
      </x:c>
      <x:c r="I8" s="20" t="n">
        <x:v>195</x:v>
      </x:c>
    </x:row>
    <x:row r="9">
      <x:c r="A9" t="n">
        <x:v>8</x:v>
      </x:c>
      <x:c r="B9" s="48" t="n">
        <x:v>195</x:v>
      </x:c>
      <x:c r="C9" s="48" t="n">
        <x:v>0.1</x:v>
      </x:c>
      <x:c r="D9" s="20" t="n">
        <x:f>B9*C9</x:f>
        <x:v>19.5</x:v>
      </x:c>
      <x:c r="E9" s="48" t="n">
        <x:v>65</x:v>
      </x:c>
      <x:c r="F9" s="20" t="n">
        <x:f>D9+E9</x:f>
        <x:v>84.5</x:v>
      </x:c>
      <x:c r="G9" s="20" t="n">
        <x:v>21.5</x:v>
      </x:c>
      <x:c r="H9" s="52" t="n">
        <x:f>G9/F9</x:f>
        <x:v>0.25443786982248523</x:v>
      </x:c>
      <x:c r="I9" s="20" t="n">
        <x:v>130</x:v>
      </x:c>
    </x:row>
    <x:row r="10">
      <x:c r="A10" t="n">
        <x:v>9</x:v>
      </x:c>
      <x:c r="B10" s="48" t="n">
        <x:v>130</x:v>
      </x:c>
      <x:c r="C10" s="48" t="n">
        <x:v>0.1</x:v>
      </x:c>
      <x:c r="D10" s="20" t="n">
        <x:f>B10*C10</x:f>
        <x:v>13</x:v>
      </x:c>
      <x:c r="E10" s="48" t="n">
        <x:v>65</x:v>
      </x:c>
      <x:c r="F10" s="20" t="n">
        <x:f>D10+E10</x:f>
        <x:v>78</x:v>
      </x:c>
      <x:c r="G10" s="20" t="n">
        <x:v>23.8</x:v>
      </x:c>
      <x:c r="H10" s="52" t="n">
        <x:f>G10/F10</x:f>
        <x:v>0.30512820512820515</x:v>
      </x:c>
      <x:c r="I10" s="20" t="n">
        <x:v>65</x:v>
      </x:c>
    </x:row>
    <x:row r="11">
      <x:c r="A11" t="n">
        <x:v>10</x:v>
      </x:c>
      <x:c r="B11" s="48" t="n">
        <x:v>65</x:v>
      </x:c>
      <x:c r="C11" s="48" t="n">
        <x:v>0.1</x:v>
      </x:c>
      <x:c r="D11" s="20" t="n">
        <x:f>B11*C11</x:f>
        <x:v>6.5</x:v>
      </x:c>
      <x:c r="E11" s="48" t="n">
        <x:v>65</x:v>
      </x:c>
      <x:c r="F11" s="20" t="n">
        <x:f>D11+E11</x:f>
        <x:v>71.5</x:v>
      </x:c>
      <x:c r="G11" s="20" t="n">
        <x:v>26.550240000000002</x:v>
      </x:c>
      <x:c r="H11" s="52" t="n">
        <x:f>G11/F11</x:f>
        <x:v>0.371332027972028</x:v>
      </x:c>
      <x:c r="I11" s="20" t="n">
        <x:v>0</x:v>
      </x:c>
    </x:row>
  </x:sheetData>
  <x:pageMargins left="0.7" right="0.7" top="0.75" bottom="0.75" header="0.3" footer="0.3"/>
  <x:drawing xmlns:r="http://schemas.openxmlformats.org/officeDocument/2006/relationships" r:id="R15d14d396ee84700"/>
</x:worksheet>
</file>

<file path=xl/worksheets/sheet12.xml><?xml version="1.0" encoding="utf-8"?>
<x:worksheet xmlns:x="http://schemas.openxmlformats.org/spreadsheetml/2006/main">
  <x:sheetFormatPr defaultRowHeight="15"/>
  <x:sheetData>
    <x:row r="1">
      <x:c r="A1" s="5" t="str">
        <x:v>Metric</x:v>
      </x:c>
      <x:c r="B1" s="5" t="str">
        <x:v>Value</x:v>
      </x:c>
      <x:c r="C1" s="5" t="str">
        <x:v>Unit</x:v>
      </x:c>
      <x:c r="D1" s="5" t="str">
        <x:v>Formula / Note</x:v>
      </x:c>
      <x:c r="F1" s="5" t="str">
        <x:v>Revenue Rs. Cr</x:v>
      </x:c>
      <x:c r="G1" s="5" t="str">
        <x:v>Total Cost Rs. Cr</x:v>
      </x:c>
    </x:row>
    <x:row r="2">
      <x:c r="A2" t="str">
        <x:v>Fixed annual cost</x:v>
      </x:c>
      <x:c r="B2" s="48" t="n">
        <x:v>14</x:v>
      </x:c>
      <x:c r="C2" t="str">
        <x:v>Rs. Cr</x:v>
      </x:c>
      <x:c r="D2" t="str">
        <x:v>Assumption</x:v>
      </x:c>
      <x:c r="F2" t="n">
        <x:v>0</x:v>
      </x:c>
      <x:c r="G2" t="n">
        <x:v>14</x:v>
      </x:c>
    </x:row>
    <x:row r="3">
      <x:c r="A3" t="str">
        <x:v>Contribution margin</x:v>
      </x:c>
      <x:c r="B3" s="48" t="n">
        <x:v>0.6</x:v>
      </x:c>
      <x:c r="C3" t="str">
        <x:v>%</x:v>
      </x:c>
      <x:c r="D3" t="str">
        <x:v>Assumption</x:v>
      </x:c>
      <x:c r="F3" t="n">
        <x:v>5</x:v>
      </x:c>
      <x:c r="G3" t="n">
        <x:v>16</x:v>
      </x:c>
    </x:row>
    <x:row r="4">
      <x:c r="A4" t="str">
        <x:v>Operating BEP Revenue</x:v>
      </x:c>
      <x:c r="B4" s="20" t="n">
        <x:f>B2/B3</x:f>
        <x:v>23.333333333333336</x:v>
      </x:c>
      <x:c r="C4" t="str">
        <x:v>Rs. Cr</x:v>
      </x:c>
      <x:c r="D4" t="str">
        <x:v>Fixed / contribution margin</x:v>
      </x:c>
      <x:c r="F4" t="n">
        <x:v>10</x:v>
      </x:c>
      <x:c r="G4" t="n">
        <x:v>18</x:v>
      </x:c>
    </x:row>
    <x:row r="5">
      <x:c r="A5" t="str">
        <x:v>Monthly family ARPU</x:v>
      </x:c>
      <x:c r="B5" s="15" t="n">
        <x:v>5500</x:v>
      </x:c>
      <x:c r="C5" t="str">
        <x:v>Rs/month</x:v>
      </x:c>
      <x:c r="D5" t="str">
        <x:v>Equivalent only</x:v>
      </x:c>
      <x:c r="F5" t="n">
        <x:v>15</x:v>
      </x:c>
      <x:c r="G5" t="n">
        <x:v>20</x:v>
      </x:c>
    </x:row>
    <x:row r="6">
      <x:c r="A6" t="str">
        <x:v>Equivalent family memberships at BEP</x:v>
      </x:c>
      <x:c r="B6" s="54" t="n">
        <x:f>B4*10000000/(B5*12)</x:f>
        <x:v>3535.3535353535353</x:v>
      </x:c>
      <x:c r="C6" t="str">
        <x:v>families</x:v>
      </x:c>
      <x:c r="D6" t="str">
        <x:v>Actual revenue mix is diversified</x:v>
      </x:c>
      <x:c r="F6" t="n">
        <x:v>20</x:v>
      </x:c>
      <x:c r="G6" t="n">
        <x:v>22</x:v>
      </x:c>
    </x:row>
    <x:row r="7">
      <x:c r="F7" t="n">
        <x:v>25</x:v>
      </x:c>
      <x:c r="G7" t="n">
        <x:v>24</x:v>
      </x:c>
    </x:row>
    <x:row r="8">
      <x:c r="F8" t="n">
        <x:v>30</x:v>
      </x:c>
      <x:c r="G8" t="n">
        <x:v>26</x:v>
      </x:c>
    </x:row>
    <x:row r="9">
      <x:c r="F9" t="n">
        <x:v>35</x:v>
      </x:c>
      <x:c r="G9" t="n">
        <x:v>28</x:v>
      </x:c>
    </x:row>
    <x:row r="10">
      <x:c r="F10" t="n">
        <x:v>40</x:v>
      </x:c>
      <x:c r="G10" t="n">
        <x:v>30</x:v>
      </x:c>
    </x:row>
    <x:row r="11">
      <x:c r="F11" t="n">
        <x:v>45</x:v>
      </x:c>
      <x:c r="G11" t="n">
        <x:v>32</x:v>
      </x:c>
    </x:row>
    <x:row r="12">
      <x:c r="F12" t="n">
        <x:v>50</x:v>
      </x:c>
      <x:c r="G12" t="n">
        <x:v>34</x:v>
      </x:c>
    </x:row>
    <x:row r="13">
      <x:c r="F13" t="n">
        <x:v>55</x:v>
      </x:c>
      <x:c r="G13" t="n">
        <x:v>36</x:v>
      </x:c>
    </x:row>
    <x:row r="14">
      <x:c r="F14" t="n">
        <x:v>60</x:v>
      </x:c>
      <x:c r="G14" t="n">
        <x:v>38</x:v>
      </x:c>
    </x:row>
  </x:sheetData>
  <x:pageMargins left="0.7" right="0.7" top="0.75" bottom="0.75" header="0.3" footer="0.3"/>
  <x:drawing xmlns:r="http://schemas.openxmlformats.org/officeDocument/2006/relationships" r:id="Raf6fa2e39dc449bb"/>
</x:worksheet>
</file>

<file path=xl/worksheets/sheet13.xml><?xml version="1.0" encoding="utf-8"?>
<x:worksheet xmlns:x="http://schemas.openxmlformats.org/spreadsheetml/2006/main">
  <x:sheetFormatPr defaultRowHeight="15"/>
  <x:cols>
    <x:col min="1" max="1" width="3.25" hidden="0" customWidth="1"/>
    <x:col min="2" max="2" width="38" hidden="0" customWidth="1"/>
    <x:col min="3" max="3" width="60" hidden="0" customWidth="1"/>
    <x:col min="4" max="4" width="22.75" hidden="0" customWidth="1"/>
    <x:col min="5" max="5" width="85" hidden="0" customWidth="1"/>
  </x:cols>
  <x:sheetData>
    <x:row r="1">
      <x:c r="A1" s="24" t="str">
        <x:v>ID</x:v>
      </x:c>
      <x:c r="B1" s="24" t="str">
        <x:v>Source</x:v>
      </x:c>
      <x:c r="C1" s="24" t="str">
        <x:v>Use</x:v>
      </x:c>
      <x:c r="D1" s="24" t="str">
        <x:v>Quality</x:v>
      </x:c>
      <x:c r="E1" s="24" t="str">
        <x:v>URL</x:v>
      </x:c>
    </x:row>
    <x:row r="2">
      <x:c r="A2" s="25" t="str">
        <x:v>S01</x:v>
      </x:c>
      <x:c r="B2" s="25" t="str">
        <x:v>Olympics.com - LA28 sports update</x:v>
      </x:c>
      <x:c r="C2" s="25" t="str">
        <x:v>LA28 will feature 36 sports and 51 disciplines; current Summer Olympic programme basis.</x:v>
      </x:c>
      <x:c r="D2" s="25" t="str">
        <x:v>Official IOC/Olympics</x:v>
      </x:c>
      <x:c r="E2" s="25" t="str">
        <x:v>https://www.olympics.com/en/news/la28-olympics-what-are-new-sports-and-events-at-olympic-games-in-los-angeles</x:v>
      </x:c>
    </x:row>
    <x:row r="3">
      <x:c r="A3" s="25" t="str">
        <x:v>S02</x:v>
      </x:c>
      <x:c r="B3" s="25" t="str">
        <x:v>IOC - LA28 additional sports</x:v>
      </x:c>
      <x:c r="C3" s="25" t="str">
        <x:v>Baseball/softball, cricket, flag football, lacrosse and squash approved as additional LA28 sports.</x:v>
      </x:c>
      <x:c r="D3" s="25" t="str">
        <x:v>Official IOC</x:v>
      </x:c>
      <x:c r="E3" s="25" t="str">
        <x:v>https://www.olympics.com/ioc/news/ioc-session-approves-la28-s-proposal-for-five-additional-sports</x:v>
      </x:c>
    </x:row>
    <x:row r="4">
      <x:c r="A4" s="25" t="str">
        <x:v>S03</x:v>
      </x:c>
      <x:c r="B4" s="25" t="str">
        <x:v>LA28 competition schedule</x:v>
      </x:c>
      <x:c r="C4" s="25" t="str">
        <x:v>Official LA28 competition schedule / disciplines.</x:v>
      </x:c>
      <x:c r="D4" s="25" t="str">
        <x:v>Official Organising Committee</x:v>
      </x:c>
      <x:c r="E4" s="25" t="str">
        <x:v>https://la28.org/content/dam/latwentyeight/competition-schedule-imagery/LA28OlympicGamesCompetitionByDaySchedule.pdf</x:v>
      </x:c>
    </x:row>
    <x:row r="5">
      <x:c r="A5" s="25" t="str">
        <x:v>S04</x:v>
      </x:c>
      <x:c r="B5" s="25" t="str">
        <x:v>UDISE+</x:v>
      </x:c>
      <x:c r="C5" s="25" t="str">
        <x:v>Official Indian school education management system.</x:v>
      </x:c>
      <x:c r="D5" s="25" t="str">
        <x:v>Government of India</x:v>
      </x:c>
      <x:c r="E5" s="25" t="str">
        <x:v>https://udiseplus.gov.in/</x:v>
      </x:c>
    </x:row>
    <x:row r="6">
      <x:c r="A6" s="25" t="str">
        <x:v>S05</x:v>
      </x:c>
      <x:c r="B6" s="25" t="str">
        <x:v>UDISE+ Know Your School</x:v>
      </x:c>
      <x:c r="C6" s="25" t="str">
        <x:v>School-level lookup for school/student/teacher/infrastructure mapping.</x:v>
      </x:c>
      <x:c r="D6" s="25" t="str">
        <x:v>Government of India</x:v>
      </x:c>
      <x:c r="E6" s="25" t="str">
        <x:v>https://kys.udiseplus.gov.in/</x:v>
      </x:c>
    </x:row>
    <x:row r="7">
      <x:c r="A7" s="25" t="str">
        <x:v>S06</x:v>
      </x:c>
      <x:c r="B7" s="25" t="str">
        <x:v>MOSPI HCES 2023-24</x:v>
      </x:c>
      <x:c r="C7" s="25" t="str">
        <x:v>Urban MPCE benchmark: Rs.6,996/month without imputation.</x:v>
      </x:c>
      <x:c r="D7" s="25" t="str">
        <x:v>Government of India</x:v>
      </x:c>
      <x:c r="E7" s="25" t="str">
        <x:v>https://www.mospi.gov.in/sites/default/files/publication_reports/HCES%20FactSheet%202023-24.pdf</x:v>
      </x:c>
    </x:row>
    <x:row r="8">
      <x:c r="A8" s="25" t="str">
        <x:v>S07</x:v>
      </x:c>
      <x:c r="B8" s="25" t="str">
        <x:v>Bengaluru Urban District Demography</x:v>
      </x:c>
      <x:c r="C8" s="25" t="str">
        <x:v>Population 9,621,551; urban population 8,749,944; literacy 87.67% (2011 baseline).</x:v>
      </x:c>
      <x:c r="D8" s="25" t="str">
        <x:v>Government of Karnataka</x:v>
      </x:c>
      <x:c r="E8" s="25" t="str">
        <x:v>https://bengaluruurban.nic.in/en/demography/</x:v>
      </x:c>
    </x:row>
    <x:row r="9">
      <x:c r="A9" s="25" t="str">
        <x:v>S08</x:v>
      </x:c>
      <x:c r="B9" s="25" t="str">
        <x:v>Karnataka DES DDP 2024-25</x:v>
      </x:c>
      <x:c r="C9" s="25" t="str">
        <x:v>Official current District Domestic Product report.</x:v>
      </x:c>
      <x:c r="D9" s="25" t="str">
        <x:v>Government of Karnataka</x:v>
      </x:c>
      <x:c r="E9" s="25" t="str">
        <x:v>https://des.karnataka.gov.in/uploads/DDP%202024%2025%20ENG_1781942638.pdf</x:v>
      </x:c>
    </x:row>
    <x:row r="10">
      <x:c r="A10" s="25" t="str">
        <x:v>S09</x:v>
      </x:c>
      <x:c r="B10" s="25" t="str">
        <x:v>Karnataka DES Reports</x:v>
      </x:c>
      <x:c r="C10" s="25" t="str">
        <x:v>Official reports index including DDP 2024-25.</x:v>
      </x:c>
      <x:c r="D10" s="25" t="str">
        <x:v>Government of Karnataka</x:v>
      </x:c>
      <x:c r="E10" s="25" t="str">
        <x:v>https://des.karnataka.gov.in/41/reports/en</x:v>
      </x:c>
    </x:row>
    <x:row r="11">
      <x:c r="A11" s="25" t="str">
        <x:v>S10</x:v>
      </x:c>
      <x:c r="B11" s="25" t="str">
        <x:v>Edustoke Lingarajapuram</x:v>
      </x:c>
      <x:c r="C11" s="25" t="str">
        <x:v>2026-27 directory shows 161 schools in/around Lingarajapuram; directory evidence only.</x:v>
      </x:c>
      <x:c r="D11" s="25" t="str">
        <x:v>Market directory</x:v>
      </x:c>
      <x:c r="E11" s="25" t="str">
        <x:v>https://www.edustoke.com/bengaluru/schools-in-lingarajapuram</x:v>
      </x:c>
    </x:row>
    <x:row r="12">
      <x:c r="A12" s="25" t="str">
        <x:v>S11</x:v>
      </x:c>
      <x:c r="B12" s="25" t="str">
        <x:v>UrbanPro Class I-V Lingarajapuram</x:v>
      </x:c>
      <x:c r="C12" s="25" t="str">
        <x:v>146 listings; Rs.300-400/hour; average Rs.350/hour at crawl date.</x:v>
      </x:c>
      <x:c r="D12" s="25" t="str">
        <x:v>Marketplace</x:v>
      </x:c>
      <x:c r="E12" s="25" t="str">
        <x:v>https://www.urbanpro.com/bangalore/class-i-v-tuition/lingarajapuram-p2/53287208</x:v>
      </x:c>
    </x:row>
    <x:row r="13">
      <x:c r="A13" s="25" t="str">
        <x:v>S12</x:v>
      </x:c>
      <x:c r="B13" s="25" t="str">
        <x:v>UrbanPro Lingarajapuram Tuition</x:v>
      </x:c>
      <x:c r="C13" s="25" t="str">
        <x:v>Local tuition categories / supply proxy.</x:v>
      </x:c>
      <x:c r="D13" s="25" t="str">
        <x:v>Marketplace</x:v>
      </x:c>
      <x:c r="E13" s="25" t="str">
        <x:v>https://www.urbanpro.com/bangalore/tuition/lingarajapuram</x:v>
      </x:c>
    </x:row>
    <x:row r="14">
      <x:c r="A14" s="25" t="str">
        <x:v>S13</x:v>
      </x:c>
      <x:c r="B14" s="25" t="str">
        <x:v>Sporthood football academy</x:v>
      </x:c>
      <x:c r="C14" s="25" t="str">
        <x:v>Bengaluru football academy pricing benchmark around Rs.3,150/month.</x:v>
      </x:c>
      <x:c r="D14" s="25" t="str">
        <x:v>Provider pricing</x:v>
      </x:c>
      <x:c r="E14" s="25" t="str">
        <x:v>https://www.sporthood.in/membership-packages/bangalore-football-turf/football-academy/</x:v>
      </x:c>
    </x:row>
    <x:row r="15">
      <x:c r="A15" s="25" t="str">
        <x:v>S14</x:v>
      </x:c>
      <x:c r="B15" s="25" t="str">
        <x:v>Sporthood Turfpark HSR football academy</x:v>
      </x:c>
      <x:c r="C15" s="25" t="str">
        <x:v>Pricing benchmark about Rs.4,000-4,433/month depending package.</x:v>
      </x:c>
      <x:c r="D15" s="25" t="str">
        <x:v>Provider pricing</x:v>
      </x:c>
      <x:c r="E15" s="25" t="str">
        <x:v>https://www.sporthood.in/membership-packages/sporthood-turfpark-hsr/football-academy/</x:v>
      </x:c>
    </x:row>
    <x:row r="16">
      <x:c r="A16" s="25" t="str">
        <x:v>S15</x:v>
      </x:c>
      <x:c r="B16" s="25" t="str">
        <x:v>Gopalan Cricket Ground</x:v>
      </x:c>
      <x:c r="C16" s="25" t="str">
        <x:v>Bengaluru cricket ground and net rental pricing benchmark.</x:v>
      </x:c>
      <x:c r="D16" s="25" t="str">
        <x:v>Provider pricing</x:v>
      </x:c>
      <x:c r="E16" s="25" t="str">
        <x:v>https://www.gopalansportscenter.com/gopalan-cricket-ground.html</x:v>
      </x:c>
    </x:row>
    <x:row r="17">
      <x:c r="A17" s="25" t="str">
        <x:v>S16</x:v>
      </x:c>
      <x:c r="B17" s="25" t="str">
        <x:v>Playo Lingarajapuram venues</x:v>
      </x:c>
      <x:c r="C17" s="25" t="str">
        <x:v>Local sports venue/coaching density signal; not a census.</x:v>
      </x:c>
      <x:c r="D17" s="25" t="str">
        <x:v>Marketplace</x:v>
      </x:c>
      <x:c r="E17" s="25" t="str">
        <x:v>https://playo.co/venues/lingarajapuram-bangalore/sports/all</x:v>
      </x:c>
    </x:row>
    <x:row r="18">
      <x:c r="A18" s="25" t="str">
        <x:v>S17</x:v>
      </x:c>
      <x:c r="B18" s="25" t="str">
        <x:v>NCPCR / MoE School Safety Guidelines 2021</x:v>
      </x:c>
      <x:c r="C18" s="25" t="str">
        <x:v>Background checks, entry/exit logs, surveillance, evacuation, fire, medical room and residential safety.</x:v>
      </x:c>
      <x:c r="D18" s="25" t="str">
        <x:v>Government of India</x:v>
      </x:c>
      <x:c r="E18" s="25" t="str">
        <x:v>https://ncpcr.gov.in/public/index.php/viewPdf/1752040447686e03ff229de_guidelines.pdf</x:v>
      </x:c>
    </x:row>
    <x:row r="19">
      <x:c r="A19" s="25" t="str">
        <x:v>S18</x:v>
      </x:c>
      <x:c r="B19" s="25" t="str">
        <x:v>NDMA School Safety Project</x:v>
      </x:c>
      <x:c r="C19" s="25" t="str">
        <x:v>Preparedness, school disaster-management plans and mock drills.</x:v>
      </x:c>
      <x:c r="D19" s="25" t="str">
        <x:v>Government of India</x:v>
      </x:c>
      <x:c r="E19" s="25" t="str">
        <x:v>https://www.ndma.gov.in/school-safety-project</x:v>
      </x:c>
    </x:row>
    <x:row r="20">
      <x:c r="A20" s="25" t="str">
        <x:v>S19</x:v>
      </x:c>
      <x:c r="B20" s="25" t="str">
        <x:v>MHA PSARA FAQ</x:v>
      </x:c>
      <x:c r="C20" s="25" t="str">
        <x:v>Private security agencies require PSARA licensing; State/UT controlling authorities issue licences.</x:v>
      </x:c>
      <x:c r="D20" s="25" t="str">
        <x:v>Government of India</x:v>
      </x:c>
      <x:c r="E20" s="25" t="str">
        <x:v>https://www.mha.gov.in/sites/default/files/2023-01/FAQ_10012023.pdf</x:v>
      </x:c>
    </x:row>
    <x:row r="21">
      <x:c r="A21" s="25" t="str">
        <x:v>S20</x:v>
      </x:c>
      <x:c r="B21" s="25" t="str">
        <x:v>MHA PSARA Acts &amp; Rules</x:v>
      </x:c>
      <x:c r="C21" s="25" t="str">
        <x:v>PSARA Act and Central Model Rules.</x:v>
      </x:c>
      <x:c r="D21" s="25" t="str">
        <x:v>Government of India</x:v>
      </x:c>
      <x:c r="E21" s="25" t="str">
        <x:v>https://www.mha.gov.in/en/divisionofmha/police-modernisation-division/acts-rules</x:v>
      </x:c>
    </x:row>
    <x:row r="22">
      <x:c r="A22" s="25" t="str">
        <x:v>S21</x:v>
      </x:c>
      <x:c r="B22" s="25" t="str">
        <x:v>India Code - JJ Act Section 41</x:v>
      </x:c>
      <x:c r="C22" s="25" t="str">
        <x:v>Registration of child-care institutions; applicability to this commercial model needs legal opinion.</x:v>
      </x:c>
      <x:c r="D22" s="25" t="str">
        <x:v>Government of India</x:v>
      </x:c>
      <x:c r="E22" s="25" t="str">
        <x:v>https://www.indiacode.nic.in/show-data?actid=AC_CEN_13_14_000010_201602_1517807328168&amp;orderno=41&amp;sectionId=12761&amp;sectionno=41</x:v>
      </x:c>
    </x:row>
    <x:row r="23">
      <x:c r="A23" s="25" t="str">
        <x:v>S22</x:v>
      </x:c>
      <x:c r="B23" s="25" t="str">
        <x:v>FSSAI FoSCoS</x:v>
      </x:c>
      <x:c r="C23" s="25" t="str">
        <x:v>Official food licensing/registration compliance system.</x:v>
      </x:c>
      <x:c r="D23" s="25" t="str">
        <x:v>Government of India</x:v>
      </x:c>
      <x:c r="E23" s="25" t="str">
        <x:v>https://fssai.gov.in/business/about-foscos</x:v>
      </x:c>
    </x:row>
    <x:row r="24">
      <x:c r="A24" s="25" t="str">
        <x:v>S23</x:v>
      </x:c>
      <x:c r="B24" s="25" t="str">
        <x:v>Karnataka Labour Department</x:v>
      </x:c>
      <x:c r="C24" s="25" t="str">
        <x:v>Karnataka labour laws / minimum-wage rules source.</x:v>
      </x:c>
      <x:c r="D24" s="25" t="str">
        <x:v>Government of Karnataka</x:v>
      </x:c>
      <x:c r="E24" s="25" t="str">
        <x:v>https://labour.karnataka.gov.in/47/rules-and-regulations/en</x:v>
      </x:c>
    </x:row>
    <x:row r="25">
      <x:c r="A25" s="25" t="str">
        <x:v>S24</x:v>
      </x:c>
      <x:c r="B25" s="25" t="str">
        <x:v>Google Trends</x:v>
      </x:c>
      <x:c r="C25" s="25" t="str">
        <x:v>Relative search-interest tool; not absolute search volume.</x:v>
      </x:c>
      <x:c r="D25" s="25" t="str">
        <x:v>Google</x:v>
      </x:c>
      <x:c r="E25" s="25" t="str">
        <x:v>https://trends.google.com/trends/</x:v>
      </x:c>
    </x:row>
    <x:row r="26">
      <x:c r="A26" s="25" t="str">
        <x:v>S25</x:v>
      </x:c>
      <x:c r="B26" s="25" t="str">
        <x:v>Google Trends Help</x:v>
      </x:c>
      <x:c r="C26" s="25" t="str">
        <x:v>Methodology limitations / relative-interest interpretation.</x:v>
      </x:c>
      <x:c r="D26" s="25" t="str">
        <x:v>Google</x:v>
      </x:c>
      <x:c r="E26" s="25" t="str">
        <x:v>https://support.google.com/trends/answer/4365533?hl=en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.5" hidden="0" customWidth="1"/>
    <x:col min="3" max="3" width="16.5" hidden="0" customWidth="1"/>
    <x:col min="4" max="4" width="12.75" hidden="0" customWidth="1"/>
    <x:col min="5" max="5" width="6.5" hidden="0" customWidth="1"/>
    <x:col min="6" max="6" width="10.630000114440918" hidden="0" customWidth="1"/>
    <x:col min="7" max="7" width="11.880000114440918" hidden="0" customWidth="1"/>
    <x:col min="8" max="8" width="13.5" hidden="0" customWidth="1"/>
    <x:col min="9" max="9" width="14.880000114440918" hidden="0" customWidth="1"/>
    <x:col min="10" max="10" width="34" hidden="0" customWidth="1"/>
    <x:col min="11" max="11" width="42" hidden="0" customWidth="1"/>
  </x:cols>
  <x:sheetData>
    <x:row r="1">
      <x:c r="A1" s="64" t="str">
        <x:v>Programme</x:v>
      </x:c>
      <x:c r="B1" s="64" t="str">
        <x:v>Age Start</x:v>
      </x:c>
      <x:c r="C1" s="64" t="str">
        <x:v>Unit Price Rs./month</x:v>
      </x:c>
      <x:c r="D1" s="64" t="str">
        <x:v>Avg Participants</x:v>
      </x:c>
      <x:c r="E1" s="64" t="str">
        <x:v>Months</x:v>
      </x:c>
      <x:c r="F1" s="64" t="str">
        <x:v>Direct Cost %</x:v>
      </x:c>
      <x:c r="G1" s="64" t="str">
        <x:v>Revenue Rs. Cr</x:v>
      </x:c>
      <x:c r="H1" s="64" t="str">
        <x:v>Direct Cost Rs. Cr</x:v>
      </x:c>
      <x:c r="I1" s="64" t="str">
        <x:v>Contribution Rs. Cr</x:v>
      </x:c>
      <x:c r="J1" s="64" t="str">
        <x:v>Source / Evidence</x:v>
      </x:c>
      <x:c r="K1" s="64" t="str">
        <x:v>Notes</x:v>
      </x:c>
    </x:row>
    <x:row r="2">
      <x:c r="A2" s="25" t="str">
        <x:v>Western Classical Music</x:v>
      </x:c>
      <x:c r="B2" s="25" t="n">
        <x:v>5</x:v>
      </x:c>
      <x:c r="C2" s="65" t="n">
        <x:v>5000</x:v>
      </x:c>
      <x:c r="D2" s="65" t="n">
        <x:v>150</x:v>
      </x:c>
      <x:c r="E2" s="65" t="n">
        <x:v>10</x:v>
      </x:c>
      <x:c r="F2" s="66" t="n">
        <x:v>0.6</x:v>
      </x:c>
      <x:c r="G2" s="28" t="n">
        <x:f>C2*D2*E2/10000000</x:f>
        <x:v>0.75</x:v>
      </x:c>
      <x:c r="H2" s="28" t="n">
        <x:f>G2*F2</x:f>
        <x:v>0.44999999999999996</x:v>
      </x:c>
      <x:c r="I2" s="28" t="n">
        <x:f>G2-H2</x:f>
        <x:v>0.30000000000000004</x:v>
      </x:c>
      <x:c r="J2" s="25" t="str">
        <x:v>Assumption / provider survey required</x:v>
      </x:c>
      <x:c r="K2" s="25" t="str">
        <x:v>Piano, violin, voice, ensemble; graded pathway possible</x:v>
      </x:c>
    </x:row>
    <x:row r="3">
      <x:c r="A3" s="25" t="str">
        <x:v>Indian &amp; World Music</x:v>
      </x:c>
      <x:c r="B3" s="25" t="n">
        <x:v>5</x:v>
      </x:c>
      <x:c r="C3" s="65" t="n">
        <x:v>3500</x:v>
      </x:c>
      <x:c r="D3" s="65" t="n">
        <x:v>120</x:v>
      </x:c>
      <x:c r="E3" s="65" t="n">
        <x:v>10</x:v>
      </x:c>
      <x:c r="F3" s="66" t="n">
        <x:v>0.55</x:v>
      </x:c>
      <x:c r="G3" s="28" t="n">
        <x:f>C3*D3*E3/10000000</x:f>
        <x:v>0.42</x:v>
      </x:c>
      <x:c r="H3" s="28" t="n">
        <x:f>G3*F3</x:f>
        <x:v>0.231</x:v>
      </x:c>
      <x:c r="I3" s="28" t="n">
        <x:f>G3-H3</x:f>
        <x:v>0.18899999999999997</x:v>
      </x:c>
      <x:c r="J3" s="25" t="str">
        <x:v>Assumption</x:v>
      </x:c>
      <x:c r="K3" s="25" t="str">
        <x:v>Voice, rhythm, percussion, choir</x:v>
      </x:c>
    </x:row>
    <x:row r="4">
      <x:c r="A4" s="25" t="str">
        <x:v>Painting &amp; Drawing</x:v>
      </x:c>
      <x:c r="B4" s="25" t="n">
        <x:v>4</x:v>
      </x:c>
      <x:c r="C4" s="65" t="n">
        <x:v>3500</x:v>
      </x:c>
      <x:c r="D4" s="65" t="n">
        <x:v>180</x:v>
      </x:c>
      <x:c r="E4" s="65" t="n">
        <x:v>10</x:v>
      </x:c>
      <x:c r="F4" s="66" t="n">
        <x:v>0.5</x:v>
      </x:c>
      <x:c r="G4" s="28" t="n">
        <x:f>C4*D4*E4/10000000</x:f>
        <x:v>0.63</x:v>
      </x:c>
      <x:c r="H4" s="28" t="n">
        <x:f>G4*F4</x:f>
        <x:v>0.315</x:v>
      </x:c>
      <x:c r="I4" s="28" t="n">
        <x:f>G4-H4</x:f>
        <x:v>0.315</x:v>
      </x:c>
      <x:c r="J4" s="25" t="str">
        <x:v>Assumption</x:v>
      </x:c>
      <x:c r="K4" s="25" t="str">
        <x:v>Foundation art, portfolio, exhibitions</x:v>
      </x:c>
    </x:row>
    <x:row r="5">
      <x:c r="A5" s="25" t="str">
        <x:v>Pottery &amp; Ceramics</x:v>
      </x:c>
      <x:c r="B5" s="25" t="n">
        <x:v>6</x:v>
      </x:c>
      <x:c r="C5" s="65" t="n">
        <x:v>4500</x:v>
      </x:c>
      <x:c r="D5" s="65" t="n">
        <x:v>100</x:v>
      </x:c>
      <x:c r="E5" s="65" t="n">
        <x:v>10</x:v>
      </x:c>
      <x:c r="F5" s="66" t="n">
        <x:v>0.6</x:v>
      </x:c>
      <x:c r="G5" s="28" t="n">
        <x:f>C5*D5*E5/10000000</x:f>
        <x:v>0.45</x:v>
      </x:c>
      <x:c r="H5" s="28" t="n">
        <x:f>G5*F5</x:f>
        <x:v>0.27</x:v>
      </x:c>
      <x:c r="I5" s="28" t="n">
        <x:f>G5-H5</x:f>
        <x:v>0.18</x:v>
      </x:c>
      <x:c r="J5" s="25" t="str">
        <x:v>Assumption</x:v>
      </x:c>
      <x:c r="K5" s="25" t="str">
        <x:v>Clay, wheel, kiln safety, studio materials</x:v>
      </x:c>
    </x:row>
    <x:row r="6">
      <x:c r="A6" s="25" t="str">
        <x:v>Carpentry / Woodworking</x:v>
      </x:c>
      <x:c r="B6" s="25" t="n">
        <x:v>8</x:v>
      </x:c>
      <x:c r="C6" s="65" t="n">
        <x:v>5000</x:v>
      </x:c>
      <x:c r="D6" s="65" t="n">
        <x:v>80</x:v>
      </x:c>
      <x:c r="E6" s="65" t="n">
        <x:v>10</x:v>
      </x:c>
      <x:c r="F6" s="66" t="n">
        <x:v>0.65</x:v>
      </x:c>
      <x:c r="G6" s="28" t="n">
        <x:f>C6*D6*E6/10000000</x:f>
        <x:v>0.4</x:v>
      </x:c>
      <x:c r="H6" s="28" t="n">
        <x:f>G6*F6</x:f>
        <x:v>0.26</x:v>
      </x:c>
      <x:c r="I6" s="28" t="n">
        <x:f>G6-H6</x:f>
        <x:v>0.14</x:v>
      </x:c>
      <x:c r="J6" s="25" t="str">
        <x:v>Assumption</x:v>
      </x:c>
      <x:c r="K6" s="25" t="str">
        <x:v>Tool-safety programme; supervised maker work</x:v>
      </x:c>
    </x:row>
    <x:row r="7">
      <x:c r="A7" s="25" t="str">
        <x:v>Cooking &amp; Nutrition</x:v>
      </x:c>
      <x:c r="B7" s="25" t="n">
        <x:v>7</x:v>
      </x:c>
      <x:c r="C7" s="65" t="n">
        <x:v>4000</x:v>
      </x:c>
      <x:c r="D7" s="65" t="n">
        <x:v>120</x:v>
      </x:c>
      <x:c r="E7" s="65" t="n">
        <x:v>10</x:v>
      </x:c>
      <x:c r="F7" s="66" t="n">
        <x:v>0.6</x:v>
      </x:c>
      <x:c r="G7" s="28" t="n">
        <x:f>C7*D7*E7/10000000</x:f>
        <x:v>0.48</x:v>
      </x:c>
      <x:c r="H7" s="28" t="n">
        <x:f>G7*F7</x:f>
        <x:v>0.288</x:v>
      </x:c>
      <x:c r="I7" s="28" t="n">
        <x:f>G7-H7</x:f>
        <x:v>0.192</x:v>
      </x:c>
      <x:c r="J7" s="25" t="str">
        <x:v>FSSAI/FoSCoS compliance reference</x:v>
      </x:c>
      <x:c r="K7" s="25" t="str">
        <x:v>Life skills, healthy food, kitchen safety</x:v>
      </x:c>
    </x:row>
    <x:row r="8">
      <x:c r="A8" s="25" t="str">
        <x:v>Theatre / Drama / Public Speaking</x:v>
      </x:c>
      <x:c r="B8" s="25" t="n">
        <x:v>6</x:v>
      </x:c>
      <x:c r="C8" s="65" t="n">
        <x:v>3500</x:v>
      </x:c>
      <x:c r="D8" s="65" t="n">
        <x:v>120</x:v>
      </x:c>
      <x:c r="E8" s="65" t="n">
        <x:v>10</x:v>
      </x:c>
      <x:c r="F8" s="66" t="n">
        <x:v>0.5</x:v>
      </x:c>
      <x:c r="G8" s="28" t="n">
        <x:f>C8*D8*E8/10000000</x:f>
        <x:v>0.42</x:v>
      </x:c>
      <x:c r="H8" s="28" t="n">
        <x:f>G8*F8</x:f>
        <x:v>0.21</x:v>
      </x:c>
      <x:c r="I8" s="28" t="n">
        <x:f>G8-H8</x:f>
        <x:v>0.21</x:v>
      </x:c>
      <x:c r="J8" s="25" t="str">
        <x:v>Assumption</x:v>
      </x:c>
      <x:c r="K8" s="25" t="str">
        <x:v>Stage, confidence, storytelling</x:v>
      </x:c>
    </x:row>
    <x:row r="9">
      <x:c r="A9" s="25" t="str">
        <x:v>Dance &amp; Movement Arts</x:v>
      </x:c>
      <x:c r="B9" s="25" t="n">
        <x:v>4</x:v>
      </x:c>
      <x:c r="C9" s="65" t="n">
        <x:v>3500</x:v>
      </x:c>
      <x:c r="D9" s="65" t="n">
        <x:v>160</x:v>
      </x:c>
      <x:c r="E9" s="65" t="n">
        <x:v>10</x:v>
      </x:c>
      <x:c r="F9" s="66" t="n">
        <x:v>0.5</x:v>
      </x:c>
      <x:c r="G9" s="28" t="n">
        <x:f>C9*D9*E9/10000000</x:f>
        <x:v>0.56</x:v>
      </x:c>
      <x:c r="H9" s="28" t="n">
        <x:f>G9*F9</x:f>
        <x:v>0.28</x:v>
      </x:c>
      <x:c r="I9" s="28" t="n">
        <x:f>G9-H9</x:f>
        <x:v>0.28</x:v>
      </x:c>
      <x:c r="J9" s="25" t="str">
        <x:v>Assumption</x:v>
      </x:c>
      <x:c r="K9" s="25" t="str">
        <x:v>Classical/modern/fitness movement</x:v>
      </x:c>
    </x:row>
    <x:row r="10">
      <x:c r="A10" s="25" t="str">
        <x:v>Photography / Film / Media</x:v>
      </x:c>
      <x:c r="B10" s="25" t="n">
        <x:v>10</x:v>
      </x:c>
      <x:c r="C10" s="65" t="n">
        <x:v>4500</x:v>
      </x:c>
      <x:c r="D10" s="65" t="n">
        <x:v>60</x:v>
      </x:c>
      <x:c r="E10" s="65" t="n">
        <x:v>10</x:v>
      </x:c>
      <x:c r="F10" s="66" t="n">
        <x:v>0.55</x:v>
      </x:c>
      <x:c r="G10" s="28" t="n">
        <x:f>C10*D10*E10/10000000</x:f>
        <x:v>0.27</x:v>
      </x:c>
      <x:c r="H10" s="28" t="n">
        <x:f>G10*F10</x:f>
        <x:v>0.14850000000000002</x:v>
      </x:c>
      <x:c r="I10" s="28" t="n">
        <x:f>G10-H10</x:f>
        <x:v>0.1215</x:v>
      </x:c>
      <x:c r="J10" s="25" t="str">
        <x:v>Assumption</x:v>
      </x:c>
      <x:c r="K10" s="25" t="str">
        <x:v>Visual storytelling, editing, content ethics</x:v>
      </x:c>
    </x:row>
    <x:row r="11">
      <x:c r="A11" s="25" t="str">
        <x:v>Digital Arts / Design</x:v>
      </x:c>
      <x:c r="B11" s="25" t="n">
        <x:v>8</x:v>
      </x:c>
      <x:c r="C11" s="65" t="n">
        <x:v>5000</x:v>
      </x:c>
      <x:c r="D11" s="65" t="n">
        <x:v>100</x:v>
      </x:c>
      <x:c r="E11" s="65" t="n">
        <x:v>10</x:v>
      </x:c>
      <x:c r="F11" s="66" t="n">
        <x:v>0.55</x:v>
      </x:c>
      <x:c r="G11" s="28" t="n">
        <x:f>C11*D11*E11/10000000</x:f>
        <x:v>0.5</x:v>
      </x:c>
      <x:c r="H11" s="28" t="n">
        <x:f>G11*F11</x:f>
        <x:v>0.275</x:v>
      </x:c>
      <x:c r="I11" s="28" t="n">
        <x:f>G11-H11</x:f>
        <x:v>0.22499999999999998</x:v>
      </x:c>
      <x:c r="J11" s="25" t="str">
        <x:v>Assumption</x:v>
      </x:c>
      <x:c r="K11" s="25" t="str">
        <x:v>Graphic design, animation, UI basics</x:v>
      </x:c>
    </x:row>
    <x:row r="12">
      <x:c r="A12" s="25" t="str">
        <x:v>Robotics / Maker Lab</x:v>
      </x:c>
      <x:c r="B12" s="25" t="n">
        <x:v>8</x:v>
      </x:c>
      <x:c r="C12" s="65" t="n">
        <x:v>6000</x:v>
      </x:c>
      <x:c r="D12" s="65" t="n">
        <x:v>120</x:v>
      </x:c>
      <x:c r="E12" s="65" t="n">
        <x:v>10</x:v>
      </x:c>
      <x:c r="F12" s="66" t="n">
        <x:v>0.6</x:v>
      </x:c>
      <x:c r="G12" s="28" t="n">
        <x:f>C12*D12*E12/10000000</x:f>
        <x:v>0.72</x:v>
      </x:c>
      <x:c r="H12" s="28" t="n">
        <x:f>G12*F12</x:f>
        <x:v>0.432</x:v>
      </x:c>
      <x:c r="I12" s="28" t="n">
        <x:f>G12-H12</x:f>
        <x:v>0.288</x:v>
      </x:c>
      <x:c r="J12" s="25" t="str">
        <x:v>Assumption</x:v>
      </x:c>
      <x:c r="K12" s="25" t="str">
        <x:v>STEM + hands-on building</x:v>
      </x:c>
    </x:row>
    <x:row r="13">
      <x:c r="A13" s="25" t="str">
        <x:v>Entrepreneurship / Mini Business Lab</x:v>
      </x:c>
      <x:c r="B13" s="25" t="n">
        <x:v>10</x:v>
      </x:c>
      <x:c r="C13" s="65" t="n">
        <x:v>6000</x:v>
      </x:c>
      <x:c r="D13" s="65" t="n">
        <x:v>80</x:v>
      </x:c>
      <x:c r="E13" s="65" t="n">
        <x:v>10</x:v>
      </x:c>
      <x:c r="F13" s="66" t="n">
        <x:v>0.5</x:v>
      </x:c>
      <x:c r="G13" s="28" t="n">
        <x:f>C13*D13*E13/10000000</x:f>
        <x:v>0.48</x:v>
      </x:c>
      <x:c r="H13" s="28" t="n">
        <x:f>G13*F13</x:f>
        <x:v>0.24</x:v>
      </x:c>
      <x:c r="I13" s="28" t="n">
        <x:f>G13-H13</x:f>
        <x:v>0.24</x:v>
      </x:c>
      <x:c r="J13" s="25" t="str">
        <x:v>Assumption</x:v>
      </x:c>
      <x:c r="K13" s="25" t="str">
        <x:v>Product thinking, selling, financial literacy</x:v>
      </x:c>
    </x:row>
    <x:row r="14">
      <x:c r="A14" s="25" t="str">
        <x:v>Professional Portfolio / Certification Lab</x:v>
      </x:c>
      <x:c r="B14" s="25" t="n">
        <x:v>13</x:v>
      </x:c>
      <x:c r="C14" s="65" t="n">
        <x:v>7000</x:v>
      </x:c>
      <x:c r="D14" s="65" t="n">
        <x:v>60</x:v>
      </x:c>
      <x:c r="E14" s="65" t="n">
        <x:v>10</x:v>
      </x:c>
      <x:c r="F14" s="66" t="n">
        <x:v>0.55</x:v>
      </x:c>
      <x:c r="G14" s="28" t="n">
        <x:f>C14*D14*E14/10000000</x:f>
        <x:v>0.42</x:v>
      </x:c>
      <x:c r="H14" s="28" t="n">
        <x:f>G14*F14</x:f>
        <x:v>0.231</x:v>
      </x:c>
      <x:c r="I14" s="28" t="n">
        <x:f>G14-H14</x:f>
        <x:v>0.18899999999999997</x:v>
      </x:c>
      <x:c r="J14" s="25" t="str">
        <x:v>Assumption</x:v>
      </x:c>
      <x:c r="K14" s="25" t="str">
        <x:v>Portfolio, internships, capstone projects</x:v>
      </x:c>
    </x:row>
    <x:row r="16">
      <x:c r="H16" s="68" t="str">
        <x:v>TOTAL CONTRIBUTION</x:v>
      </x:c>
      <x:c r="I16" s="69" t="n">
        <x:f>SUM(I2:I14)</x:f>
        <x:v>2.8694999999999995</x:v>
      </x:c>
    </x:row>
  </x:sheetData>
  <x:pageMargins left="0.7" right="0.7" top="0.75" bottom="0.75" header="0.3" footer="0.3"/>
</x:worksheet>
</file>